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muc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Arkusz1!$A$1:$S$18</definedName>
    <definedName name="_xlnm.Print_Titles" localSheetId="0">Arkusz1!$1:$2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" i="1" l="1"/>
  <c r="O94" i="1"/>
  <c r="Q94" i="1" s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N93" i="1"/>
  <c r="Q92" i="1"/>
  <c r="N92" i="1"/>
  <c r="Q90" i="1"/>
  <c r="P90" i="1"/>
  <c r="O90" i="1"/>
  <c r="M90" i="1"/>
  <c r="L90" i="1"/>
  <c r="K90" i="1"/>
  <c r="J90" i="1"/>
  <c r="I90" i="1"/>
  <c r="H90" i="1"/>
  <c r="G90" i="1"/>
  <c r="F90" i="1"/>
  <c r="E90" i="1"/>
  <c r="N90" i="1" s="1"/>
  <c r="D90" i="1"/>
  <c r="C90" i="1"/>
  <c r="B90" i="1"/>
  <c r="Q89" i="1"/>
  <c r="N89" i="1"/>
  <c r="Q88" i="1"/>
  <c r="N88" i="1"/>
  <c r="Q87" i="1"/>
  <c r="N87" i="1"/>
  <c r="Q86" i="1"/>
  <c r="N86" i="1"/>
  <c r="Q85" i="1"/>
  <c r="N85" i="1"/>
  <c r="Q84" i="1"/>
  <c r="N84" i="1"/>
  <c r="Q83" i="1"/>
  <c r="N83" i="1"/>
  <c r="Q82" i="1"/>
  <c r="N82" i="1"/>
  <c r="Q81" i="1"/>
  <c r="N81" i="1"/>
  <c r="Q80" i="1"/>
  <c r="N80" i="1"/>
  <c r="Q79" i="1"/>
  <c r="N79" i="1"/>
  <c r="Q78" i="1"/>
  <c r="N78" i="1"/>
  <c r="Q77" i="1"/>
  <c r="N77" i="1"/>
  <c r="Q76" i="1"/>
  <c r="N76" i="1"/>
  <c r="Q75" i="1"/>
  <c r="N75" i="1"/>
  <c r="Q74" i="1"/>
  <c r="N74" i="1"/>
  <c r="Q73" i="1"/>
  <c r="N73" i="1"/>
  <c r="Q72" i="1"/>
  <c r="N72" i="1"/>
  <c r="Q71" i="1"/>
  <c r="N71" i="1"/>
  <c r="Q70" i="1"/>
  <c r="N70" i="1"/>
  <c r="Q69" i="1"/>
  <c r="N69" i="1"/>
  <c r="Q68" i="1"/>
  <c r="N68" i="1"/>
  <c r="Q67" i="1"/>
  <c r="N67" i="1"/>
  <c r="Q66" i="1"/>
  <c r="N66" i="1"/>
  <c r="Q65" i="1"/>
  <c r="N65" i="1"/>
  <c r="Q64" i="1"/>
  <c r="N64" i="1"/>
  <c r="Q63" i="1"/>
  <c r="N63" i="1"/>
  <c r="Q62" i="1"/>
  <c r="N62" i="1"/>
  <c r="Q61" i="1"/>
  <c r="N61" i="1"/>
  <c r="Q60" i="1"/>
  <c r="N60" i="1"/>
  <c r="Q59" i="1"/>
  <c r="N59" i="1"/>
  <c r="Q58" i="1"/>
  <c r="N58" i="1"/>
  <c r="Q57" i="1"/>
  <c r="N57" i="1"/>
  <c r="Q56" i="1"/>
  <c r="N56" i="1"/>
  <c r="Q55" i="1"/>
  <c r="N55" i="1"/>
  <c r="Q54" i="1"/>
  <c r="N54" i="1"/>
  <c r="Q53" i="1"/>
  <c r="N53" i="1"/>
  <c r="Q52" i="1"/>
  <c r="N52" i="1"/>
  <c r="Q51" i="1"/>
  <c r="M51" i="1"/>
  <c r="J51" i="1"/>
  <c r="I51" i="1"/>
  <c r="H51" i="1"/>
  <c r="G51" i="1"/>
  <c r="F51" i="1"/>
  <c r="D51" i="1"/>
  <c r="C51" i="1"/>
  <c r="B51" i="1"/>
  <c r="N51" i="1" s="1"/>
  <c r="Q50" i="1"/>
  <c r="N50" i="1"/>
  <c r="Q49" i="1"/>
  <c r="N49" i="1"/>
  <c r="Q48" i="1"/>
  <c r="N48" i="1"/>
  <c r="Q47" i="1"/>
  <c r="N47" i="1"/>
  <c r="Q46" i="1"/>
  <c r="N46" i="1"/>
  <c r="Q45" i="1"/>
  <c r="N45" i="1"/>
  <c r="Q44" i="1"/>
  <c r="N44" i="1"/>
  <c r="M44" i="1"/>
  <c r="K44" i="1"/>
  <c r="Q43" i="1"/>
  <c r="N43" i="1"/>
  <c r="G43" i="1"/>
  <c r="F43" i="1"/>
  <c r="Q42" i="1"/>
  <c r="N42" i="1"/>
  <c r="Q40" i="1"/>
  <c r="N40" i="1"/>
  <c r="Q39" i="1"/>
  <c r="N39" i="1"/>
  <c r="Q38" i="1"/>
  <c r="N38" i="1"/>
  <c r="Q37" i="1"/>
  <c r="N37" i="1"/>
  <c r="Q36" i="1"/>
  <c r="N36" i="1"/>
  <c r="Q35" i="1"/>
  <c r="N35" i="1"/>
  <c r="Q34" i="1"/>
  <c r="N34" i="1"/>
  <c r="Q33" i="1"/>
  <c r="N33" i="1"/>
  <c r="Q32" i="1"/>
  <c r="N32" i="1"/>
  <c r="P31" i="1"/>
  <c r="Q31" i="1" s="1"/>
  <c r="O31" i="1"/>
  <c r="M31" i="1"/>
  <c r="L31" i="1"/>
  <c r="K31" i="1"/>
  <c r="J31" i="1"/>
  <c r="I31" i="1"/>
  <c r="H31" i="1"/>
  <c r="G31" i="1"/>
  <c r="F31" i="1"/>
  <c r="E31" i="1"/>
  <c r="D31" i="1"/>
  <c r="C31" i="1"/>
  <c r="B31" i="1"/>
  <c r="N31" i="1" s="1"/>
  <c r="Q30" i="1"/>
  <c r="N30" i="1"/>
  <c r="Q28" i="1"/>
  <c r="N28" i="1"/>
  <c r="Q27" i="1"/>
  <c r="N27" i="1"/>
  <c r="Q26" i="1"/>
  <c r="N26" i="1"/>
  <c r="Q25" i="1"/>
  <c r="N25" i="1"/>
  <c r="Q24" i="1"/>
  <c r="N24" i="1"/>
  <c r="P23" i="1"/>
  <c r="Q23" i="1" s="1"/>
  <c r="M23" i="1"/>
  <c r="K23" i="1"/>
  <c r="J23" i="1"/>
  <c r="H23" i="1"/>
  <c r="F23" i="1"/>
  <c r="D23" i="1"/>
  <c r="N23" i="1" s="1"/>
  <c r="Q22" i="1"/>
  <c r="N22" i="1"/>
  <c r="Q21" i="1"/>
  <c r="N21" i="1"/>
  <c r="Q20" i="1"/>
  <c r="N20" i="1"/>
  <c r="Q19" i="1"/>
  <c r="N19" i="1"/>
  <c r="N94" i="1" l="1"/>
  <c r="N18" i="1"/>
  <c r="N6" i="1"/>
  <c r="Q18" i="1"/>
  <c r="Q6" i="1"/>
  <c r="Q4" i="1" l="1"/>
  <c r="N4" i="1"/>
  <c r="Q17" i="1" l="1"/>
  <c r="P17" i="1"/>
  <c r="O17" i="1"/>
  <c r="M17" i="1"/>
  <c r="L17" i="1"/>
  <c r="K17" i="1"/>
  <c r="J17" i="1"/>
  <c r="I17" i="1"/>
  <c r="H17" i="1"/>
  <c r="G17" i="1"/>
  <c r="F17" i="1"/>
  <c r="E17" i="1"/>
  <c r="N17" i="1" s="1"/>
  <c r="D17" i="1"/>
  <c r="C17" i="1"/>
  <c r="B17" i="1"/>
  <c r="Q16" i="1" l="1"/>
  <c r="N16" i="1"/>
  <c r="Q15" i="1" l="1"/>
  <c r="N15" i="1"/>
  <c r="Q9" i="1" l="1"/>
  <c r="N9" i="1"/>
  <c r="Q14" i="1" l="1"/>
  <c r="N14" i="1"/>
  <c r="Q7" i="1" l="1"/>
  <c r="M7" i="1"/>
  <c r="N7" i="1" s="1"/>
  <c r="Q8" i="1" l="1"/>
  <c r="N8" i="1"/>
  <c r="N10" i="1" l="1"/>
  <c r="Q10" i="1"/>
  <c r="Q12" i="1"/>
  <c r="N12" i="1"/>
  <c r="Q5" i="1" l="1"/>
  <c r="N5" i="1"/>
  <c r="Q11" i="1" l="1"/>
  <c r="N11" i="1"/>
  <c r="Q13" i="1" l="1"/>
  <c r="N13" i="1"/>
  <c r="Q3" i="1" l="1"/>
  <c r="N3" i="1"/>
</calcChain>
</file>

<file path=xl/sharedStrings.xml><?xml version="1.0" encoding="utf-8"?>
<sst xmlns="http://schemas.openxmlformats.org/spreadsheetml/2006/main" count="295" uniqueCount="124">
  <si>
    <t>2018 rok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</si>
  <si>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</si>
  <si>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</si>
  <si>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</si>
  <si>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</si>
  <si>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</si>
  <si>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</si>
  <si>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</si>
  <si>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</si>
  <si>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</si>
  <si>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</si>
  <si>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</si>
  <si>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</si>
  <si>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2019 rok</t>
  </si>
  <si>
    <t>luty</t>
  </si>
  <si>
    <t>Nazwa jednostki:</t>
  </si>
  <si>
    <t>Ogółem 
2018 rok</t>
  </si>
  <si>
    <t>Ogółem 
2019 rok</t>
  </si>
  <si>
    <t>Nie</t>
  </si>
  <si>
    <t>Centrum Obsługi Administracyjnej Placówek Opiekuńczo-Wychowawczych</t>
  </si>
  <si>
    <t xml:space="preserve">Miejski Zarząd Lokali Komunalnych </t>
  </si>
  <si>
    <t xml:space="preserve">Straż Miejska </t>
  </si>
  <si>
    <t xml:space="preserve">Ogród Zoologiczny </t>
  </si>
  <si>
    <t>Nazwa dostawcy/dystrybutora</t>
  </si>
  <si>
    <t xml:space="preserve">Komenda Miejska Państwowej Straży Pożarnej </t>
  </si>
  <si>
    <t xml:space="preserve">Miejski Ośrodek Pomocy Rodzinie </t>
  </si>
  <si>
    <t>Powiatowy Urząd Pracy w Opolu</t>
  </si>
  <si>
    <t>Witold Padurek</t>
  </si>
  <si>
    <t>IPM Polska 
Sp. z o.o. 
Witold Padurek</t>
  </si>
  <si>
    <t xml:space="preserve">Miejskie Centrum Świadczeń </t>
  </si>
  <si>
    <t xml:space="preserve">Miejski Ośrodek Pomocy Osobom Bezdomnym                i Uzależnionym </t>
  </si>
  <si>
    <t>Środowiskowy Dom Samopomocy dla Osób z Zaburzeniami Psychicznymi "Magnolia"</t>
  </si>
  <si>
    <t>Tauron Sprzedaż 
Sp. z o.o., Tauron Dystrybucja S.A.</t>
  </si>
  <si>
    <t>Miejski Zarząd Dróg</t>
  </si>
  <si>
    <t>Żłobek Nr 3</t>
  </si>
  <si>
    <t>Żłobek  Nr 4</t>
  </si>
  <si>
    <t>Żłobek  Nr 9</t>
  </si>
  <si>
    <t>Żłobek Pomnik Matki Polki</t>
  </si>
  <si>
    <t xml:space="preserve">Centrum Wystawienniczo-Kongresowe </t>
  </si>
  <si>
    <t>Tauron Dystrybucja S.A.
PGE Obrót S.A.</t>
  </si>
  <si>
    <t xml:space="preserve">Tauron Sprzedaż 
Sp. z o. o.                  </t>
  </si>
  <si>
    <t>Tauron Dystrybucja S.A.
Innogy Polska S.A.</t>
  </si>
  <si>
    <r>
      <t xml:space="preserve">Tauron Sprzedaż 
Sp. z o.o., 
Tauron </t>
    </r>
    <r>
      <rPr>
        <sz val="10"/>
        <rFont val="Arial"/>
        <family val="2"/>
        <charset val="238"/>
      </rPr>
      <t>Dystrybucja S.A.</t>
    </r>
  </si>
  <si>
    <t>Tauron Dystrybucja S.A.,                     
Eniga 
Edward Zdrojek, 
Tauron Sprzedaż 
Sp. z o.o., 
Energa Obrót S.A.</t>
  </si>
  <si>
    <t xml:space="preserve">Energia i Gaz Sp.  z o. o. 
Energia Polska 
Sp. z o. o. </t>
  </si>
  <si>
    <t>Czy było prowadzone postępowanie przetargowe na dostawę energii elektrycznej?</t>
  </si>
  <si>
    <t>Publiczna Szkoła Podstawowa Nr 1</t>
  </si>
  <si>
    <t>Publiczna Szkoła Podstawowa Nr 2</t>
  </si>
  <si>
    <t xml:space="preserve">Publiczna Szkoła Podstawowa Nr 5 z O I </t>
  </si>
  <si>
    <t xml:space="preserve">Publiczna Szkoła Podstawowa Nr 7 </t>
  </si>
  <si>
    <t>Publiczna Szkoła Podstawowa Nr 8</t>
  </si>
  <si>
    <t>Publiczna Szkoła Podstawowa Nr 9</t>
  </si>
  <si>
    <t>Publiczna Szkoła Podstawowa Nr 10</t>
  </si>
  <si>
    <t xml:space="preserve">Publiczna Szkoła Podstawowa Nr 11 </t>
  </si>
  <si>
    <t xml:space="preserve">Publiczna Szkoła Podstawowa Nr 14 </t>
  </si>
  <si>
    <t>Publiczna Szkoła Podstawowa Nr 15</t>
  </si>
  <si>
    <t xml:space="preserve">Zespół Szkolno-Przedszkolny Nr 2 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</si>
  <si>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</si>
  <si>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</si>
  <si>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</si>
  <si>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</si>
  <si>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</si>
  <si>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</si>
  <si>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Publiczna Szkoła Podstawowa Nr 30</t>
  </si>
  <si>
    <t>Publiczna Szkoła Podstawowa Nr 31</t>
  </si>
  <si>
    <t>Publiczna Szkoła Podstawowa Nr 32</t>
  </si>
  <si>
    <t>Publiczna Szkoła Podstawowa Nr 33</t>
  </si>
  <si>
    <t>Zespół Szkolno-Przedszkolny Nr 1</t>
  </si>
  <si>
    <t xml:space="preserve">Zespół Szkól Specjalnych </t>
  </si>
  <si>
    <t>Przedszkole Publiczne Nr 2</t>
  </si>
  <si>
    <t>Przedszkole Publiczne Nr 3</t>
  </si>
  <si>
    <t>Przedszkole Publiczne Nr 4</t>
  </si>
  <si>
    <t>Przedszkole Publiczne Nr 5</t>
  </si>
  <si>
    <t>Przedszkole Publiczne Nr 6</t>
  </si>
  <si>
    <t>Przedszkole Publiczne Nr 8</t>
  </si>
  <si>
    <t>Przedszkole Publiczne Nr 14</t>
  </si>
  <si>
    <t>Przedszkole Publiczne Nr 18</t>
  </si>
  <si>
    <t>Przedszkole Publiczne Nr 20</t>
  </si>
  <si>
    <t>Przedszkole Publiczne Nr 21</t>
  </si>
  <si>
    <t>Przedszkole Publiczne Nr 22</t>
  </si>
  <si>
    <t>Przedszkole Publiczne Nr 23</t>
  </si>
  <si>
    <t>Przedszkole Publiczne Nr 24</t>
  </si>
  <si>
    <t>Przedszkole Publiczne Nr 25</t>
  </si>
  <si>
    <t>Przedszkole Publiczne Nr 26</t>
  </si>
  <si>
    <t>Przedszkole Publiczne Nr 28</t>
  </si>
  <si>
    <t>Przedszkole Publiczne Nr 29</t>
  </si>
  <si>
    <t>Przedszkole Publiczne Nr 30</t>
  </si>
  <si>
    <t>Przedszkole Publiczne Nr 33</t>
  </si>
  <si>
    <t>Przedszkole Publiczne Nr 37</t>
  </si>
  <si>
    <t>Przedszkole Publiczne Integracyjne Nr 38</t>
  </si>
  <si>
    <t>Przedszkole Publiczne Nr 42</t>
  </si>
  <si>
    <t>Przedszkole Publiczne Nr 43</t>
  </si>
  <si>
    <t>Przedszkole Publiczne Nr 44</t>
  </si>
  <si>
    <t>Przedszkole Publiczne Nr 46</t>
  </si>
  <si>
    <t>Przedszkole Publiczne Integracyjne Nr 51</t>
  </si>
  <si>
    <t>Przedszkole Publiczne Nr 54</t>
  </si>
  <si>
    <t>Przedszkole Publiczne Nr 55</t>
  </si>
  <si>
    <t>Przedszkole Publiczne Nr 56</t>
  </si>
  <si>
    <t>Przedszkole Publiczne Nr 59</t>
  </si>
  <si>
    <t>Przedszkole Publiczne Nr 60</t>
  </si>
  <si>
    <t>Przedszkole Publiczne Nr 61</t>
  </si>
  <si>
    <t>Przedszkole Publiczne Nr 62</t>
  </si>
  <si>
    <t>Zespół Szkół Ogólnokształcących Nr I</t>
  </si>
  <si>
    <t>Zespół Szkół Ogólnokształcących Nr II</t>
  </si>
  <si>
    <t>Zespół Szkół Ogólnokształcących</t>
  </si>
  <si>
    <t>Zespół Szkół im. Prymasa Tysiąclecia Stefana Kardynała Wyszyńskiego</t>
  </si>
  <si>
    <t>Publiczne Liceum Ogólnokształcące Nr VI</t>
  </si>
  <si>
    <t xml:space="preserve">Publiczne Liceum Ogólnokształcące Nr VIII </t>
  </si>
  <si>
    <t>Publiczne Liceum Ogólnokształcące Nr IX</t>
  </si>
  <si>
    <t>Zespół Szkół Elektrycznych</t>
  </si>
  <si>
    <t>Zespół Szkół Mechanicznych</t>
  </si>
  <si>
    <t xml:space="preserve">Zespół Szkół Ekonomicznych </t>
  </si>
  <si>
    <t>Zespół Szkół Zawodowych Nr 4</t>
  </si>
  <si>
    <t>Zespół Szkół Budowlanych</t>
  </si>
  <si>
    <t>Zespół Szkół Zawodowych im. S. Staszica</t>
  </si>
  <si>
    <t>Zespół Państwowych Placówek Kształcenia Plastycznego</t>
  </si>
  <si>
    <t>Zespół Placówek Oświatowych</t>
  </si>
  <si>
    <t xml:space="preserve">Miejski Ośrodek Doskonalenia Nauczycieli </t>
  </si>
  <si>
    <t>Miejska Poradnia Psychologiczno - Pedagogiczna</t>
  </si>
  <si>
    <t>Międzyszkolny Ośrodek Sportowy</t>
  </si>
  <si>
    <t>Młodzieżowy Dom Kultury</t>
  </si>
  <si>
    <t>Ogółem</t>
  </si>
  <si>
    <t>1) Nie
2) Tak</t>
  </si>
  <si>
    <t xml:space="preserve">1) Tauron Dystrybucja S.A.                    
2) PGE Obrót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</si>
</sst>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Normal="100" workbookViewId="0">
      <selection activeCell="R19" sqref="R19"/>
    </sheetView>
  </sheetViews>
  <sheetFormatPr defaultColWidth="9.140625" defaultRowHeight="12.75" x14ac:dyDescent="0.2"/>
  <cols>
    <col min="1" max="1" width="22.85546875" style="3" customWidth="1"/>
    <col min="2" max="13" width="10.7109375" style="3" customWidth="1"/>
    <col min="14" max="14" width="12" style="3" customWidth="1"/>
    <col min="15" max="16" width="10.7109375" style="3" customWidth="1"/>
    <col min="17" max="17" width="12" style="3" customWidth="1"/>
    <col min="18" max="18" width="22.42578125" style="3" customWidth="1"/>
    <col min="19" max="19" width="14.140625" style="3" customWidth="1"/>
    <col min="20" max="16384" width="9.140625" style="3"/>
  </cols>
  <sheetData>
    <row r="1" spans="1:21" ht="48.75" customHeight="1" x14ac:dyDescent="0.2">
      <c r="A1" s="18" t="s">
        <v>15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 t="s">
        <v>16</v>
      </c>
      <c r="O1" s="20" t="s">
        <v>13</v>
      </c>
      <c r="P1" s="20"/>
      <c r="Q1" s="20" t="s">
        <v>17</v>
      </c>
      <c r="R1" s="20" t="s">
        <v>23</v>
      </c>
      <c r="S1" s="20" t="s">
        <v>45</v>
      </c>
    </row>
    <row r="2" spans="1:21" ht="48.75" customHeight="1" x14ac:dyDescent="0.2">
      <c r="A2" s="19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20"/>
      <c r="O2" s="4" t="s">
        <v>1</v>
      </c>
      <c r="P2" s="4" t="s">
        <v>14</v>
      </c>
      <c r="Q2" s="20"/>
      <c r="R2" s="20"/>
      <c r="S2" s="20"/>
    </row>
    <row r="3" spans="1:21" ht="51" x14ac:dyDescent="0.2">
      <c r="A3" s="5" t="s">
        <v>19</v>
      </c>
      <c r="B3" s="1">
        <v>9068.2199999999993</v>
      </c>
      <c r="C3" s="1">
        <v>9696.23</v>
      </c>
      <c r="D3" s="1">
        <v>6200.67</v>
      </c>
      <c r="E3" s="1">
        <v>8006.99</v>
      </c>
      <c r="F3" s="1">
        <v>6082.49</v>
      </c>
      <c r="G3" s="1">
        <v>2828.69</v>
      </c>
      <c r="H3" s="1">
        <v>4883.97</v>
      </c>
      <c r="I3" s="1">
        <v>1691.69</v>
      </c>
      <c r="J3" s="1">
        <v>5332</v>
      </c>
      <c r="K3" s="1">
        <v>3696.31</v>
      </c>
      <c r="L3" s="1">
        <v>4297.43</v>
      </c>
      <c r="M3" s="1">
        <v>3375.81</v>
      </c>
      <c r="N3" s="10">
        <f t="shared" ref="N3:N14" si="0">SUM(B3:M3)</f>
        <v>65160.499999999993</v>
      </c>
      <c r="O3" s="1">
        <v>2806.51</v>
      </c>
      <c r="P3" s="1">
        <v>3673.67</v>
      </c>
      <c r="Q3" s="10">
        <f t="shared" ref="Q3:Q14" si="1">SUM(O3:P3)</f>
        <v>6480.18</v>
      </c>
      <c r="R3" s="5" t="s">
        <v>42</v>
      </c>
      <c r="S3" s="6" t="s">
        <v>18</v>
      </c>
    </row>
    <row r="4" spans="1:21" ht="39.6" x14ac:dyDescent="0.25">
      <c r="A4" s="5" t="s">
        <v>38</v>
      </c>
      <c r="B4" s="1">
        <v>14291.49</v>
      </c>
      <c r="C4" s="1">
        <v>14096.94</v>
      </c>
      <c r="D4" s="1">
        <v>12428.97</v>
      </c>
      <c r="E4" s="1">
        <v>11263.99</v>
      </c>
      <c r="F4" s="1">
        <v>10123.219999999999</v>
      </c>
      <c r="G4" s="1">
        <v>12351.01</v>
      </c>
      <c r="H4" s="1">
        <v>8730.58</v>
      </c>
      <c r="I4" s="1">
        <v>11146.31</v>
      </c>
      <c r="J4" s="1">
        <v>11529.95</v>
      </c>
      <c r="K4" s="1">
        <v>10160.950000000001</v>
      </c>
      <c r="L4" s="1">
        <v>11086.33</v>
      </c>
      <c r="M4" s="1">
        <v>11663.37</v>
      </c>
      <c r="N4" s="10">
        <f t="shared" ref="N4:N10" si="2">SUM(B4:M4)</f>
        <v>138873.10999999999</v>
      </c>
      <c r="O4" s="1">
        <v>9336.4699999999993</v>
      </c>
      <c r="P4" s="1">
        <v>7258.16</v>
      </c>
      <c r="Q4" s="10">
        <f t="shared" ref="Q4:Q10" si="3">SUM(O4:P4)</f>
        <v>16594.629999999997</v>
      </c>
      <c r="R4" s="5" t="s">
        <v>44</v>
      </c>
      <c r="S4" s="6" t="s">
        <v>18</v>
      </c>
    </row>
    <row r="5" spans="1:21" ht="38.25" x14ac:dyDescent="0.2">
      <c r="A5" s="5" t="s">
        <v>24</v>
      </c>
      <c r="B5" s="1">
        <v>11752.17</v>
      </c>
      <c r="C5" s="1">
        <v>7910.49</v>
      </c>
      <c r="D5" s="1">
        <v>11228.82</v>
      </c>
      <c r="E5" s="1">
        <v>7371.31</v>
      </c>
      <c r="F5" s="1">
        <v>20586.54</v>
      </c>
      <c r="G5" s="1">
        <v>7351.71</v>
      </c>
      <c r="H5" s="1">
        <v>6862.71</v>
      </c>
      <c r="I5" s="1">
        <v>6973.95</v>
      </c>
      <c r="J5" s="1">
        <v>6674.68</v>
      </c>
      <c r="K5" s="1">
        <v>4898.47</v>
      </c>
      <c r="L5" s="1">
        <v>8376.5400000000009</v>
      </c>
      <c r="M5" s="1">
        <v>8873.4699999999993</v>
      </c>
      <c r="N5" s="10">
        <f t="shared" si="2"/>
        <v>108860.86000000002</v>
      </c>
      <c r="O5" s="1">
        <v>12352.31</v>
      </c>
      <c r="P5" s="1">
        <v>11456.48</v>
      </c>
      <c r="Q5" s="10">
        <f t="shared" si="3"/>
        <v>23808.79</v>
      </c>
      <c r="R5" s="5" t="s">
        <v>39</v>
      </c>
      <c r="S5" s="6" t="s">
        <v>18</v>
      </c>
      <c r="T5" s="7"/>
      <c r="U5" s="7"/>
    </row>
    <row r="6" spans="1:21" ht="25.5" x14ac:dyDescent="0.2">
      <c r="A6" s="5" t="s">
        <v>29</v>
      </c>
      <c r="B6" s="1">
        <v>2386.69</v>
      </c>
      <c r="C6" s="1">
        <v>2336.63</v>
      </c>
      <c r="D6" s="1">
        <v>2110.6799999999998</v>
      </c>
      <c r="E6" s="1">
        <v>2237.19</v>
      </c>
      <c r="F6" s="1">
        <v>1702.07</v>
      </c>
      <c r="G6" s="1">
        <v>2881.3</v>
      </c>
      <c r="H6" s="1">
        <v>2384.48</v>
      </c>
      <c r="I6" s="1">
        <v>3608.6</v>
      </c>
      <c r="J6" s="1">
        <v>3917.05</v>
      </c>
      <c r="K6" s="1">
        <v>3519.64</v>
      </c>
      <c r="L6" s="1">
        <v>2693.8</v>
      </c>
      <c r="M6" s="1">
        <v>2320.79</v>
      </c>
      <c r="N6" s="10">
        <f t="shared" si="2"/>
        <v>32098.92</v>
      </c>
      <c r="O6" s="1">
        <v>3089.57</v>
      </c>
      <c r="P6" s="1">
        <v>2764.4</v>
      </c>
      <c r="Q6" s="10">
        <f t="shared" si="3"/>
        <v>5853.97</v>
      </c>
      <c r="R6" s="5" t="s">
        <v>27</v>
      </c>
      <c r="S6" s="6" t="s">
        <v>18</v>
      </c>
      <c r="T6" s="7"/>
      <c r="U6" s="7"/>
    </row>
    <row r="7" spans="1:21" ht="38.25" x14ac:dyDescent="0.2">
      <c r="A7" s="5" t="s">
        <v>30</v>
      </c>
      <c r="B7" s="1">
        <v>4693.1099999999997</v>
      </c>
      <c r="C7" s="1">
        <v>4618.03</v>
      </c>
      <c r="D7" s="1">
        <v>4206.8500000000004</v>
      </c>
      <c r="E7" s="1">
        <v>4737.1899999999996</v>
      </c>
      <c r="F7" s="1">
        <v>4070.63</v>
      </c>
      <c r="G7" s="1">
        <v>4006.31</v>
      </c>
      <c r="H7" s="1">
        <v>3934.43</v>
      </c>
      <c r="I7" s="1">
        <v>3915.5</v>
      </c>
      <c r="J7" s="1">
        <v>3863.15</v>
      </c>
      <c r="K7" s="1">
        <v>4338.17</v>
      </c>
      <c r="L7" s="1">
        <v>4758.37</v>
      </c>
      <c r="M7" s="1">
        <f>4805.44+4696.98</f>
        <v>9502.4199999999983</v>
      </c>
      <c r="N7" s="10">
        <f t="shared" si="2"/>
        <v>56644.160000000003</v>
      </c>
      <c r="O7" s="1">
        <v>462.48</v>
      </c>
      <c r="P7" s="1">
        <v>5090.96</v>
      </c>
      <c r="Q7" s="10">
        <f t="shared" si="3"/>
        <v>5553.4400000000005</v>
      </c>
      <c r="R7" s="5" t="s">
        <v>40</v>
      </c>
      <c r="S7" s="6" t="s">
        <v>18</v>
      </c>
    </row>
    <row r="8" spans="1:21" ht="25.5" x14ac:dyDescent="0.2">
      <c r="A8" s="5" t="s">
        <v>25</v>
      </c>
      <c r="B8" s="1">
        <v>23696.45</v>
      </c>
      <c r="C8" s="1">
        <v>15562.4</v>
      </c>
      <c r="D8" s="1">
        <v>16855.59</v>
      </c>
      <c r="E8" s="1">
        <v>11697.46</v>
      </c>
      <c r="F8" s="1">
        <v>12465.15</v>
      </c>
      <c r="G8" s="1">
        <v>13978.67</v>
      </c>
      <c r="H8" s="1">
        <v>9722.9</v>
      </c>
      <c r="I8" s="1">
        <v>14300.09</v>
      </c>
      <c r="J8" s="1">
        <v>17109.939999999999</v>
      </c>
      <c r="K8" s="1">
        <v>11493.19</v>
      </c>
      <c r="L8" s="1">
        <v>15798.54</v>
      </c>
      <c r="M8" s="1">
        <v>20006.62</v>
      </c>
      <c r="N8" s="10">
        <f t="shared" si="2"/>
        <v>182686.99999999997</v>
      </c>
      <c r="O8" s="1">
        <v>7078.34</v>
      </c>
      <c r="P8" s="1">
        <v>11200.26</v>
      </c>
      <c r="Q8" s="10">
        <f t="shared" si="3"/>
        <v>18278.599999999999</v>
      </c>
      <c r="R8" s="5" t="s">
        <v>40</v>
      </c>
      <c r="S8" s="6" t="s">
        <v>18</v>
      </c>
    </row>
    <row r="9" spans="1:21" ht="25.5" x14ac:dyDescent="0.2">
      <c r="A9" s="5" t="s">
        <v>33</v>
      </c>
      <c r="B9" s="1">
        <v>4173.8900000000003</v>
      </c>
      <c r="C9" s="1">
        <v>33381.550000000003</v>
      </c>
      <c r="D9" s="1">
        <v>6944.83</v>
      </c>
      <c r="E9" s="1">
        <v>33051.82</v>
      </c>
      <c r="F9" s="1">
        <v>8000.07</v>
      </c>
      <c r="G9" s="1">
        <v>31593.360000000001</v>
      </c>
      <c r="H9" s="1">
        <v>12055.58</v>
      </c>
      <c r="I9" s="1">
        <v>28598.799999999999</v>
      </c>
      <c r="J9" s="1">
        <v>8610.68</v>
      </c>
      <c r="K9" s="1">
        <v>32648.16</v>
      </c>
      <c r="L9" s="1">
        <v>11786.87</v>
      </c>
      <c r="M9" s="1">
        <v>32478.22</v>
      </c>
      <c r="N9" s="10">
        <f t="shared" si="2"/>
        <v>243323.83</v>
      </c>
      <c r="O9" s="1">
        <v>4842.55</v>
      </c>
      <c r="P9" s="1">
        <v>34557.43</v>
      </c>
      <c r="Q9" s="10">
        <f t="shared" si="3"/>
        <v>39399.980000000003</v>
      </c>
      <c r="R9" s="5" t="s">
        <v>40</v>
      </c>
      <c r="S9" s="6" t="s">
        <v>18</v>
      </c>
    </row>
    <row r="10" spans="1:21" ht="38.25" x14ac:dyDescent="0.2">
      <c r="A10" s="5" t="s">
        <v>20</v>
      </c>
      <c r="B10" s="1">
        <v>114.72</v>
      </c>
      <c r="C10" s="1">
        <v>1539.1</v>
      </c>
      <c r="D10" s="1">
        <v>1905.44</v>
      </c>
      <c r="E10" s="1">
        <v>1604.74</v>
      </c>
      <c r="F10" s="1">
        <v>1326.03</v>
      </c>
      <c r="G10" s="1">
        <v>1143.27</v>
      </c>
      <c r="H10" s="1">
        <v>1708.94</v>
      </c>
      <c r="I10" s="1">
        <v>1129.1400000000001</v>
      </c>
      <c r="J10" s="1">
        <v>1938.37</v>
      </c>
      <c r="K10" s="1">
        <v>1631.27</v>
      </c>
      <c r="L10" s="1">
        <v>1937.13</v>
      </c>
      <c r="M10" s="1">
        <v>3152.87</v>
      </c>
      <c r="N10" s="10">
        <f t="shared" si="2"/>
        <v>19131.02</v>
      </c>
      <c r="O10" s="1">
        <v>109.49</v>
      </c>
      <c r="P10" s="1">
        <v>1565.51</v>
      </c>
      <c r="Q10" s="10">
        <f t="shared" si="3"/>
        <v>1675</v>
      </c>
      <c r="R10" s="5" t="s">
        <v>28</v>
      </c>
      <c r="S10" s="6" t="s">
        <v>18</v>
      </c>
    </row>
    <row r="11" spans="1:21" ht="25.5" x14ac:dyDescent="0.2">
      <c r="A11" s="5" t="s">
        <v>22</v>
      </c>
      <c r="B11" s="1">
        <v>58996.65</v>
      </c>
      <c r="C11" s="1">
        <v>88680.46</v>
      </c>
      <c r="D11" s="1">
        <v>84688.97</v>
      </c>
      <c r="E11" s="1">
        <v>100043.93</v>
      </c>
      <c r="F11" s="1">
        <v>51263.839999999997</v>
      </c>
      <c r="G11" s="1">
        <v>53022.75</v>
      </c>
      <c r="H11" s="1">
        <v>47683.47</v>
      </c>
      <c r="I11" s="1">
        <v>55053.75</v>
      </c>
      <c r="J11" s="1">
        <v>50988.37</v>
      </c>
      <c r="K11" s="1">
        <v>58350.65</v>
      </c>
      <c r="L11" s="1">
        <v>64565.31</v>
      </c>
      <c r="M11" s="1">
        <v>152274.79999999999</v>
      </c>
      <c r="N11" s="10">
        <f t="shared" si="0"/>
        <v>865612.95</v>
      </c>
      <c r="O11" s="1">
        <v>19563.84</v>
      </c>
      <c r="P11" s="1">
        <v>111825.92</v>
      </c>
      <c r="Q11" s="10">
        <f t="shared" si="1"/>
        <v>131389.76000000001</v>
      </c>
      <c r="R11" s="5" t="s">
        <v>40</v>
      </c>
      <c r="S11" s="6" t="s">
        <v>18</v>
      </c>
    </row>
    <row r="12" spans="1:21" ht="25.5" x14ac:dyDescent="0.2">
      <c r="A12" s="5" t="s">
        <v>26</v>
      </c>
      <c r="B12" s="1">
        <v>2546.84</v>
      </c>
      <c r="C12" s="1">
        <v>3783.59</v>
      </c>
      <c r="D12" s="1">
        <v>3695.95</v>
      </c>
      <c r="E12" s="1">
        <v>4109.97</v>
      </c>
      <c r="F12" s="1">
        <v>2129.15</v>
      </c>
      <c r="G12" s="1">
        <v>2948.88</v>
      </c>
      <c r="H12" s="1">
        <v>4722.12</v>
      </c>
      <c r="I12" s="1">
        <v>3504.49</v>
      </c>
      <c r="J12" s="1">
        <v>3830.19</v>
      </c>
      <c r="K12" s="1">
        <v>3894</v>
      </c>
      <c r="L12" s="1">
        <v>3860.44</v>
      </c>
      <c r="M12" s="1">
        <v>3156.21</v>
      </c>
      <c r="N12" s="10">
        <f>SUM(B12:M12)</f>
        <v>42181.829999999994</v>
      </c>
      <c r="O12" s="1">
        <v>3731.22</v>
      </c>
      <c r="P12" s="1">
        <v>4137.8100000000004</v>
      </c>
      <c r="Q12" s="10">
        <f>SUM(O12:P12)</f>
        <v>7869.0300000000007</v>
      </c>
      <c r="R12" s="5" t="s">
        <v>40</v>
      </c>
      <c r="S12" s="6" t="s">
        <v>18</v>
      </c>
    </row>
    <row r="13" spans="1:21" ht="76.5" x14ac:dyDescent="0.2">
      <c r="A13" s="5" t="s">
        <v>21</v>
      </c>
      <c r="B13" s="1">
        <v>4927.43</v>
      </c>
      <c r="C13" s="1">
        <v>2844.66</v>
      </c>
      <c r="D13" s="1">
        <v>7872.52</v>
      </c>
      <c r="E13" s="1">
        <v>5281.74</v>
      </c>
      <c r="F13" s="1">
        <v>4255.0200000000004</v>
      </c>
      <c r="G13" s="1">
        <v>5146.9399999999996</v>
      </c>
      <c r="H13" s="1">
        <v>3566.85</v>
      </c>
      <c r="I13" s="1">
        <v>4327.7299999999996</v>
      </c>
      <c r="J13" s="1">
        <v>4240.1099999999997</v>
      </c>
      <c r="K13" s="1">
        <v>3976.27</v>
      </c>
      <c r="L13" s="1">
        <v>4260.97</v>
      </c>
      <c r="M13" s="1">
        <v>4449.2700000000004</v>
      </c>
      <c r="N13" s="10">
        <f t="shared" si="0"/>
        <v>55149.509999999995</v>
      </c>
      <c r="O13" s="1">
        <v>4570.72</v>
      </c>
      <c r="P13" s="1">
        <v>3198.14</v>
      </c>
      <c r="Q13" s="10">
        <f t="shared" si="1"/>
        <v>7768.8600000000006</v>
      </c>
      <c r="R13" s="5" t="s">
        <v>43</v>
      </c>
      <c r="S13" s="6" t="s">
        <v>18</v>
      </c>
    </row>
    <row r="14" spans="1:21" ht="51" x14ac:dyDescent="0.2">
      <c r="A14" s="11" t="s">
        <v>31</v>
      </c>
      <c r="B14" s="2">
        <v>900.99</v>
      </c>
      <c r="C14" s="2">
        <v>908.5</v>
      </c>
      <c r="D14" s="2">
        <v>787.45</v>
      </c>
      <c r="E14" s="2">
        <v>2129.98</v>
      </c>
      <c r="F14" s="2">
        <v>1624.57</v>
      </c>
      <c r="G14" s="2">
        <v>910.67</v>
      </c>
      <c r="H14" s="2">
        <v>3235.0299999999997</v>
      </c>
      <c r="I14" s="2">
        <v>3000.89</v>
      </c>
      <c r="J14" s="2">
        <v>2582.67</v>
      </c>
      <c r="K14" s="2">
        <v>3540.41</v>
      </c>
      <c r="L14" s="2">
        <v>4261.71</v>
      </c>
      <c r="M14" s="2">
        <v>4391.08</v>
      </c>
      <c r="N14" s="10">
        <f t="shared" si="0"/>
        <v>28273.949999999997</v>
      </c>
      <c r="O14" s="2">
        <v>5154.4799999999996</v>
      </c>
      <c r="P14" s="2">
        <v>3741.8100000000004</v>
      </c>
      <c r="Q14" s="10">
        <f t="shared" si="1"/>
        <v>8896.2900000000009</v>
      </c>
      <c r="R14" s="9" t="s">
        <v>32</v>
      </c>
      <c r="S14" s="8" t="s">
        <v>18</v>
      </c>
    </row>
    <row r="15" spans="1:21" ht="25.5" x14ac:dyDescent="0.2">
      <c r="A15" s="5" t="s">
        <v>34</v>
      </c>
      <c r="B15" s="1">
        <v>5354.97</v>
      </c>
      <c r="C15" s="1">
        <v>4790.59</v>
      </c>
      <c r="D15" s="1">
        <v>5276.11</v>
      </c>
      <c r="E15" s="1">
        <v>3723.22</v>
      </c>
      <c r="F15" s="1">
        <v>3509.42</v>
      </c>
      <c r="G15" s="1">
        <v>3502.13</v>
      </c>
      <c r="H15" s="1">
        <v>3726.13</v>
      </c>
      <c r="I15" s="1">
        <v>3182.83</v>
      </c>
      <c r="J15" s="1">
        <v>3344.71</v>
      </c>
      <c r="K15" s="1">
        <v>4646.8</v>
      </c>
      <c r="L15" s="1">
        <v>5274.75</v>
      </c>
      <c r="M15" s="1">
        <v>5979.66</v>
      </c>
      <c r="N15" s="10">
        <f t="shared" ref="N15:N22" si="4">SUM(B15:M15)</f>
        <v>52311.320000000007</v>
      </c>
      <c r="O15" s="1">
        <v>5016.49</v>
      </c>
      <c r="P15" s="1">
        <v>3304.77</v>
      </c>
      <c r="Q15" s="10">
        <f t="shared" ref="Q15:Q22" si="5">SUM(O15:P15)</f>
        <v>8321.26</v>
      </c>
      <c r="R15" s="5" t="s">
        <v>40</v>
      </c>
      <c r="S15" s="6" t="s">
        <v>18</v>
      </c>
    </row>
    <row r="16" spans="1:21" ht="25.5" x14ac:dyDescent="0.2">
      <c r="A16" s="5" t="s">
        <v>35</v>
      </c>
      <c r="B16" s="1">
        <v>2579.33</v>
      </c>
      <c r="C16" s="1">
        <v>2330.2199999999998</v>
      </c>
      <c r="D16" s="1">
        <v>2469.6</v>
      </c>
      <c r="E16" s="1">
        <v>2292.39</v>
      </c>
      <c r="F16" s="1">
        <v>2407.81</v>
      </c>
      <c r="G16" s="1">
        <v>2595.71</v>
      </c>
      <c r="H16" s="1">
        <v>2681.47</v>
      </c>
      <c r="I16" s="1">
        <v>1733.07</v>
      </c>
      <c r="J16" s="1">
        <v>2595.87</v>
      </c>
      <c r="K16" s="1">
        <v>2850.31</v>
      </c>
      <c r="L16" s="1">
        <v>2759.59</v>
      </c>
      <c r="M16" s="1">
        <v>2730.95</v>
      </c>
      <c r="N16" s="10">
        <f t="shared" si="4"/>
        <v>30026.32</v>
      </c>
      <c r="O16" s="1">
        <v>2707.68</v>
      </c>
      <c r="P16" s="1">
        <v>2475.2800000000002</v>
      </c>
      <c r="Q16" s="10">
        <f t="shared" si="5"/>
        <v>5182.96</v>
      </c>
      <c r="R16" s="5" t="s">
        <v>40</v>
      </c>
      <c r="S16" s="6" t="s">
        <v>18</v>
      </c>
    </row>
    <row r="17" spans="1:19" ht="25.5" x14ac:dyDescent="0.2">
      <c r="A17" s="5" t="s">
        <v>36</v>
      </c>
      <c r="B17" s="1">
        <f>622.36+1244.9</f>
        <v>1867.2600000000002</v>
      </c>
      <c r="C17" s="1">
        <f>581.2+1130.36</f>
        <v>1711.56</v>
      </c>
      <c r="D17" s="1">
        <f>604.84+1197.82</f>
        <v>1802.6599999999999</v>
      </c>
      <c r="E17" s="1">
        <f>516.87+946.79</f>
        <v>1463.6599999999999</v>
      </c>
      <c r="F17" s="1">
        <f>610.34+1213.52</f>
        <v>1823.8600000000001</v>
      </c>
      <c r="G17" s="1">
        <f>610.34+1213.52</f>
        <v>1823.8600000000001</v>
      </c>
      <c r="H17" s="1">
        <f>379.42+554.55</f>
        <v>933.97</v>
      </c>
      <c r="I17" s="1">
        <f>775.28+1684.21</f>
        <v>2459.4899999999998</v>
      </c>
      <c r="J17" s="1">
        <f>714.8+1511.62</f>
        <v>2226.42</v>
      </c>
      <c r="K17" s="1">
        <f>516.87+946.79</f>
        <v>1463.6599999999999</v>
      </c>
      <c r="L17" s="1">
        <f>610.34+1419.76</f>
        <v>2030.1</v>
      </c>
      <c r="M17" s="1">
        <f>621.33+283.28+1456.48</f>
        <v>2361.09</v>
      </c>
      <c r="N17" s="10">
        <f t="shared" si="4"/>
        <v>21967.59</v>
      </c>
      <c r="O17" s="1">
        <f>512.94+1308.71</f>
        <v>1821.65</v>
      </c>
      <c r="P17" s="1">
        <f>526.16+992.82</f>
        <v>1518.98</v>
      </c>
      <c r="Q17" s="10">
        <f t="shared" si="5"/>
        <v>3340.63</v>
      </c>
      <c r="R17" s="5" t="s">
        <v>41</v>
      </c>
      <c r="S17" s="6" t="s">
        <v>18</v>
      </c>
    </row>
    <row r="18" spans="1:19" ht="25.5" x14ac:dyDescent="0.2">
      <c r="A18" s="9" t="s">
        <v>37</v>
      </c>
      <c r="B18" s="2">
        <v>2056.35</v>
      </c>
      <c r="C18" s="2">
        <v>1799.14</v>
      </c>
      <c r="D18" s="2">
        <v>1958.12</v>
      </c>
      <c r="E18" s="2">
        <v>1689.88</v>
      </c>
      <c r="F18" s="2">
        <v>1617</v>
      </c>
      <c r="G18" s="2">
        <v>1577.06</v>
      </c>
      <c r="H18" s="2">
        <v>1113.45</v>
      </c>
      <c r="I18" s="2">
        <v>1594.8</v>
      </c>
      <c r="J18" s="2">
        <v>1751.27</v>
      </c>
      <c r="K18" s="2">
        <v>2132.16</v>
      </c>
      <c r="L18" s="2">
        <v>2020.3</v>
      </c>
      <c r="M18" s="2">
        <v>1974.25</v>
      </c>
      <c r="N18" s="10">
        <f t="shared" si="4"/>
        <v>21283.78</v>
      </c>
      <c r="O18" s="2">
        <v>1944.86</v>
      </c>
      <c r="P18" s="2">
        <v>1717.28</v>
      </c>
      <c r="Q18" s="10">
        <f t="shared" si="5"/>
        <v>3662.14</v>
      </c>
      <c r="R18" s="5" t="s">
        <v>40</v>
      </c>
      <c r="S18" s="8" t="s">
        <v>18</v>
      </c>
    </row>
    <row r="19" spans="1:19" ht="38.25" x14ac:dyDescent="0.2">
      <c r="A19" s="9" t="s">
        <v>46</v>
      </c>
      <c r="B19" s="2">
        <v>3182.68</v>
      </c>
      <c r="C19" s="2">
        <v>3779.78</v>
      </c>
      <c r="D19" s="2">
        <v>1246.03</v>
      </c>
      <c r="E19" s="2">
        <v>1382.58</v>
      </c>
      <c r="F19" s="2">
        <v>6318.44</v>
      </c>
      <c r="G19" s="2">
        <v>2610.25</v>
      </c>
      <c r="H19" s="2">
        <v>745.36</v>
      </c>
      <c r="I19" s="2">
        <v>546.12</v>
      </c>
      <c r="J19" s="2">
        <v>1268.82</v>
      </c>
      <c r="K19" s="2">
        <v>2634.88</v>
      </c>
      <c r="L19" s="2">
        <v>2336.2199999999998</v>
      </c>
      <c r="M19" s="2">
        <v>1219.82</v>
      </c>
      <c r="N19" s="10">
        <f t="shared" si="4"/>
        <v>27270.98</v>
      </c>
      <c r="O19" s="2">
        <v>2979.63</v>
      </c>
      <c r="P19" s="2">
        <v>2448.4699999999998</v>
      </c>
      <c r="Q19" s="10">
        <f t="shared" si="5"/>
        <v>5428.1</v>
      </c>
      <c r="R19" s="5" t="s">
        <v>123</v>
      </c>
      <c r="S19" s="4" t="s">
        <v>122</v>
      </c>
    </row>
    <row r="20" spans="1:19" ht="38.25" x14ac:dyDescent="0.2">
      <c r="A20" s="9" t="s">
        <v>47</v>
      </c>
      <c r="B20" s="2">
        <v>2334.89</v>
      </c>
      <c r="C20" s="2">
        <v>4035.33</v>
      </c>
      <c r="D20" s="2">
        <v>3099.24</v>
      </c>
      <c r="E20" s="2">
        <v>845.15</v>
      </c>
      <c r="F20" s="2">
        <v>1801.25</v>
      </c>
      <c r="G20" s="2">
        <v>7596.18</v>
      </c>
      <c r="H20" s="2">
        <v>3112.16</v>
      </c>
      <c r="I20" s="2">
        <v>1727.39</v>
      </c>
      <c r="J20" s="2">
        <v>972.8</v>
      </c>
      <c r="K20" s="2">
        <v>3380.53</v>
      </c>
      <c r="L20" s="2">
        <v>808.91</v>
      </c>
      <c r="M20" s="2">
        <v>7601.24</v>
      </c>
      <c r="N20" s="10">
        <f t="shared" si="4"/>
        <v>37315.07</v>
      </c>
      <c r="O20" s="2">
        <v>131.81</v>
      </c>
      <c r="P20" s="2">
        <v>3695.09</v>
      </c>
      <c r="Q20" s="10">
        <f t="shared" si="5"/>
        <v>3826.9</v>
      </c>
      <c r="R20" s="5" t="s">
        <v>123</v>
      </c>
      <c r="S20" s="4" t="s">
        <v>122</v>
      </c>
    </row>
    <row r="21" spans="1:19" ht="38.25" x14ac:dyDescent="0.2">
      <c r="A21" s="9" t="s">
        <v>48</v>
      </c>
      <c r="B21" s="2">
        <v>25019.53</v>
      </c>
      <c r="C21" s="2">
        <v>24344.43</v>
      </c>
      <c r="D21" s="2">
        <v>23174.560000000001</v>
      </c>
      <c r="E21" s="2">
        <v>24839.19</v>
      </c>
      <c r="F21" s="2">
        <v>20636.62</v>
      </c>
      <c r="G21" s="2">
        <v>20674.55</v>
      </c>
      <c r="H21" s="2">
        <v>18327.98</v>
      </c>
      <c r="I21" s="2">
        <v>6786.31</v>
      </c>
      <c r="J21" s="2">
        <v>8596.2099999999991</v>
      </c>
      <c r="K21" s="2">
        <v>19996.61</v>
      </c>
      <c r="L21" s="2">
        <v>24599.33</v>
      </c>
      <c r="M21" s="2">
        <v>23019.08</v>
      </c>
      <c r="N21" s="10">
        <f t="shared" si="4"/>
        <v>240014.40000000002</v>
      </c>
      <c r="O21" s="2">
        <v>22583.85</v>
      </c>
      <c r="P21" s="2">
        <v>24648.11</v>
      </c>
      <c r="Q21" s="10">
        <f t="shared" si="5"/>
        <v>47231.96</v>
      </c>
      <c r="R21" s="5" t="s">
        <v>123</v>
      </c>
      <c r="S21" s="4" t="s">
        <v>122</v>
      </c>
    </row>
    <row r="22" spans="1:19" ht="38.25" x14ac:dyDescent="0.2">
      <c r="A22" s="9" t="s">
        <v>49</v>
      </c>
      <c r="B22" s="2">
        <v>1351.89</v>
      </c>
      <c r="C22" s="2">
        <v>223.23</v>
      </c>
      <c r="D22" s="2">
        <v>385.52</v>
      </c>
      <c r="E22" s="2">
        <v>332.26</v>
      </c>
      <c r="F22" s="2">
        <v>1065.3900000000001</v>
      </c>
      <c r="G22" s="2">
        <v>340.05</v>
      </c>
      <c r="H22" s="2">
        <v>1349.26</v>
      </c>
      <c r="I22" s="2">
        <v>900.06</v>
      </c>
      <c r="J22" s="2">
        <v>1095.4000000000001</v>
      </c>
      <c r="K22" s="2">
        <v>810.86</v>
      </c>
      <c r="L22" s="2">
        <v>1209.55</v>
      </c>
      <c r="M22" s="2">
        <v>727.72</v>
      </c>
      <c r="N22" s="10">
        <f t="shared" si="4"/>
        <v>9791.1899999999987</v>
      </c>
      <c r="O22" s="2">
        <v>0</v>
      </c>
      <c r="P22" s="2">
        <v>515.29999999999995</v>
      </c>
      <c r="Q22" s="10">
        <f t="shared" si="5"/>
        <v>515.29999999999995</v>
      </c>
      <c r="R22" s="5" t="s">
        <v>123</v>
      </c>
      <c r="S22" s="4" t="s">
        <v>122</v>
      </c>
    </row>
    <row r="23" spans="1:19" ht="38.25" x14ac:dyDescent="0.2">
      <c r="A23" s="9" t="s">
        <v>50</v>
      </c>
      <c r="B23" s="2">
        <v>1265.79</v>
      </c>
      <c r="C23" s="2">
        <v>642.75</v>
      </c>
      <c r="D23" s="2">
        <f>1485.28+944.31</f>
        <v>2429.59</v>
      </c>
      <c r="E23" s="2">
        <v>695.81</v>
      </c>
      <c r="F23" s="2">
        <f>469.66+2983.57</f>
        <v>3453.23</v>
      </c>
      <c r="G23" s="2">
        <v>601.01</v>
      </c>
      <c r="H23" s="2">
        <f>681.27+598.28</f>
        <v>1279.55</v>
      </c>
      <c r="I23" s="2">
        <v>219.79</v>
      </c>
      <c r="J23" s="2">
        <f>217.85+226.33</f>
        <v>444.18</v>
      </c>
      <c r="K23" s="2">
        <f>1237.86+561.74</f>
        <v>1799.6</v>
      </c>
      <c r="L23" s="2">
        <v>1084.49</v>
      </c>
      <c r="M23" s="2">
        <f>1411.61+884.33</f>
        <v>2295.94</v>
      </c>
      <c r="N23" s="10">
        <f t="shared" ref="N23" si="6">SUM(B23:M23)</f>
        <v>16211.730000000001</v>
      </c>
      <c r="O23" s="2">
        <v>1020.41</v>
      </c>
      <c r="P23" s="2">
        <f>767.7+1080.41</f>
        <v>1848.1100000000001</v>
      </c>
      <c r="Q23" s="10">
        <f t="shared" ref="Q23" si="7">SUM(O23:P23)</f>
        <v>2868.52</v>
      </c>
      <c r="R23" s="5" t="s">
        <v>123</v>
      </c>
      <c r="S23" s="4" t="s">
        <v>122</v>
      </c>
    </row>
    <row r="24" spans="1:19" ht="38.25" x14ac:dyDescent="0.2">
      <c r="A24" s="9" t="s">
        <v>51</v>
      </c>
      <c r="B24" s="2">
        <v>0</v>
      </c>
      <c r="C24" s="2">
        <v>2665.07</v>
      </c>
      <c r="D24" s="2">
        <v>0</v>
      </c>
      <c r="E24" s="2">
        <v>831.64</v>
      </c>
      <c r="F24" s="2">
        <v>4565.97</v>
      </c>
      <c r="G24" s="2">
        <v>1433.14</v>
      </c>
      <c r="H24" s="2">
        <v>933.86</v>
      </c>
      <c r="I24" s="2">
        <v>680.8</v>
      </c>
      <c r="J24" s="2">
        <v>496.26</v>
      </c>
      <c r="K24" s="2">
        <v>2349.5100000000002</v>
      </c>
      <c r="L24" s="2">
        <v>1993.96</v>
      </c>
      <c r="M24" s="2">
        <v>1202.77</v>
      </c>
      <c r="N24" s="10">
        <f>SUM(B24:M24)</f>
        <v>17152.98</v>
      </c>
      <c r="O24" s="2">
        <v>2005.53</v>
      </c>
      <c r="P24" s="2">
        <v>2330.98</v>
      </c>
      <c r="Q24" s="10">
        <f>SUM(O24:P24)</f>
        <v>4336.51</v>
      </c>
      <c r="R24" s="5" t="s">
        <v>123</v>
      </c>
      <c r="S24" s="4" t="s">
        <v>122</v>
      </c>
    </row>
    <row r="25" spans="1:19" ht="38.25" x14ac:dyDescent="0.2">
      <c r="A25" s="9" t="s">
        <v>52</v>
      </c>
      <c r="B25" s="2">
        <v>993.72</v>
      </c>
      <c r="C25" s="2">
        <v>2664.66</v>
      </c>
      <c r="D25" s="2">
        <v>558.54</v>
      </c>
      <c r="E25" s="2">
        <v>510.15</v>
      </c>
      <c r="F25" s="2">
        <v>2523.4299999999998</v>
      </c>
      <c r="G25" s="2">
        <v>924.85</v>
      </c>
      <c r="H25" s="2">
        <v>807.18</v>
      </c>
      <c r="I25" s="2">
        <v>426.22</v>
      </c>
      <c r="J25" s="2">
        <v>846.56</v>
      </c>
      <c r="K25" s="2">
        <v>1797.13</v>
      </c>
      <c r="L25" s="2">
        <v>658.6</v>
      </c>
      <c r="M25" s="2">
        <v>1636.93</v>
      </c>
      <c r="N25" s="10">
        <f>SUM(B25:M25)</f>
        <v>14347.97</v>
      </c>
      <c r="O25" s="2">
        <v>1039.23</v>
      </c>
      <c r="P25" s="2">
        <v>2218.58</v>
      </c>
      <c r="Q25" s="10">
        <f>SUM(O25:P25)</f>
        <v>3257.81</v>
      </c>
      <c r="R25" s="5" t="s">
        <v>123</v>
      </c>
      <c r="S25" s="4" t="s">
        <v>122</v>
      </c>
    </row>
    <row r="26" spans="1:19" ht="38.25" x14ac:dyDescent="0.2">
      <c r="A26" s="9" t="s">
        <v>53</v>
      </c>
      <c r="B26" s="2">
        <v>3618.63</v>
      </c>
      <c r="C26" s="2">
        <v>3568.77</v>
      </c>
      <c r="D26" s="2">
        <v>3684.37</v>
      </c>
      <c r="E26" s="2">
        <v>2797.94</v>
      </c>
      <c r="F26" s="2">
        <v>2758.66</v>
      </c>
      <c r="G26" s="2">
        <v>2261.85</v>
      </c>
      <c r="H26" s="2">
        <v>1430.45</v>
      </c>
      <c r="I26" s="2">
        <v>1552.71</v>
      </c>
      <c r="J26" s="2">
        <v>2810.2</v>
      </c>
      <c r="K26" s="2">
        <v>3712.18</v>
      </c>
      <c r="L26" s="2">
        <v>3766.26</v>
      </c>
      <c r="M26" s="2">
        <v>3704.28</v>
      </c>
      <c r="N26" s="10">
        <f>SUM(B26:M26)</f>
        <v>35666.300000000003</v>
      </c>
      <c r="O26" s="2">
        <v>4003.83</v>
      </c>
      <c r="P26" s="2">
        <v>3079.34</v>
      </c>
      <c r="Q26" s="10">
        <f>SUM(O26:P26)</f>
        <v>7083.17</v>
      </c>
      <c r="R26" s="5" t="s">
        <v>123</v>
      </c>
      <c r="S26" s="4" t="s">
        <v>122</v>
      </c>
    </row>
    <row r="27" spans="1:19" ht="38.25" x14ac:dyDescent="0.2">
      <c r="A27" s="9" t="s">
        <v>54</v>
      </c>
      <c r="B27" s="2">
        <v>4772.53</v>
      </c>
      <c r="C27" s="2">
        <v>3195.11</v>
      </c>
      <c r="D27" s="2">
        <v>4624.04</v>
      </c>
      <c r="E27" s="2">
        <v>3769.6</v>
      </c>
      <c r="F27" s="2">
        <v>2800.95</v>
      </c>
      <c r="G27" s="2">
        <v>2676.82</v>
      </c>
      <c r="H27" s="2">
        <v>851.93</v>
      </c>
      <c r="I27" s="2">
        <v>2434.7600000000002</v>
      </c>
      <c r="J27" s="2">
        <v>2970.17</v>
      </c>
      <c r="K27" s="2">
        <v>4668.24</v>
      </c>
      <c r="L27" s="2">
        <v>4678.07</v>
      </c>
      <c r="M27" s="2">
        <v>4381.93</v>
      </c>
      <c r="N27" s="10">
        <f>SUM(B27:M27)</f>
        <v>41824.149999999994</v>
      </c>
      <c r="O27" s="2">
        <v>5380.56</v>
      </c>
      <c r="P27" s="2">
        <v>4203.16</v>
      </c>
      <c r="Q27" s="10">
        <f>SUM(O27:P27)</f>
        <v>9583.7200000000012</v>
      </c>
      <c r="R27" s="5" t="s">
        <v>123</v>
      </c>
      <c r="S27" s="4" t="s">
        <v>122</v>
      </c>
    </row>
    <row r="28" spans="1:19" ht="38.25" x14ac:dyDescent="0.2">
      <c r="A28" s="9" t="s">
        <v>55</v>
      </c>
      <c r="B28" s="2">
        <v>4994.8999999999996</v>
      </c>
      <c r="C28" s="2">
        <v>5143.82</v>
      </c>
      <c r="D28" s="2">
        <v>5062.1899999999996</v>
      </c>
      <c r="E28" s="2">
        <v>3425.58</v>
      </c>
      <c r="F28" s="2">
        <v>3130.28</v>
      </c>
      <c r="G28" s="2">
        <v>2661.21</v>
      </c>
      <c r="H28" s="2">
        <v>1573.22</v>
      </c>
      <c r="I28" s="2">
        <v>1632.06</v>
      </c>
      <c r="J28" s="2">
        <v>3398.81</v>
      </c>
      <c r="K28" s="2">
        <v>4642.37</v>
      </c>
      <c r="L28" s="2">
        <v>4480</v>
      </c>
      <c r="M28" s="2">
        <v>4175.97</v>
      </c>
      <c r="N28" s="10">
        <f>SUM(B28:M28)</f>
        <v>44320.41</v>
      </c>
      <c r="O28" s="2">
        <v>4849.7700000000004</v>
      </c>
      <c r="P28" s="2">
        <v>3855.1</v>
      </c>
      <c r="Q28" s="10">
        <f>SUM(O28:P28)</f>
        <v>8704.8700000000008</v>
      </c>
      <c r="R28" s="5" t="s">
        <v>123</v>
      </c>
      <c r="S28" s="4" t="s">
        <v>122</v>
      </c>
    </row>
    <row r="29" spans="1:19" ht="38.25" x14ac:dyDescent="0.2">
      <c r="A29" s="9" t="s">
        <v>56</v>
      </c>
      <c r="B29" s="2">
        <v>1043.4100000000001</v>
      </c>
      <c r="C29" s="2">
        <v>2600.91</v>
      </c>
      <c r="D29" s="2">
        <v>814.25</v>
      </c>
      <c r="E29" s="2">
        <v>883.15</v>
      </c>
      <c r="F29" s="2">
        <v>4343.82</v>
      </c>
      <c r="G29" s="2">
        <v>1591.69</v>
      </c>
      <c r="H29" s="2">
        <v>2003.58</v>
      </c>
      <c r="I29" s="2">
        <v>524.13</v>
      </c>
      <c r="J29" s="2">
        <v>1247</v>
      </c>
      <c r="K29" s="2">
        <v>803.89</v>
      </c>
      <c r="L29" s="2">
        <v>2224.0500000000002</v>
      </c>
      <c r="M29" s="2">
        <v>2066.7600000000002</v>
      </c>
      <c r="N29" s="10">
        <v>20146.64</v>
      </c>
      <c r="O29" s="2">
        <v>2130.12</v>
      </c>
      <c r="P29" s="2">
        <v>3449.87</v>
      </c>
      <c r="Q29" s="10">
        <v>5579.99</v>
      </c>
      <c r="R29" s="5" t="s">
        <v>123</v>
      </c>
      <c r="S29" s="4" t="s">
        <v>122</v>
      </c>
    </row>
    <row r="30" spans="1:19" ht="38.25" x14ac:dyDescent="0.2">
      <c r="A30" s="9" t="s">
        <v>57</v>
      </c>
      <c r="B30" s="2">
        <v>6609.98</v>
      </c>
      <c r="C30" s="2">
        <v>2355.61</v>
      </c>
      <c r="D30" s="2">
        <v>1944.81</v>
      </c>
      <c r="E30" s="2">
        <v>3594.37</v>
      </c>
      <c r="F30" s="2">
        <v>3509.24</v>
      </c>
      <c r="G30" s="2">
        <v>3268.56</v>
      </c>
      <c r="H30" s="2">
        <v>2165.04</v>
      </c>
      <c r="I30" s="2">
        <v>2313.67</v>
      </c>
      <c r="J30" s="2">
        <v>3843.34</v>
      </c>
      <c r="K30" s="2">
        <v>5002.38</v>
      </c>
      <c r="L30" s="2">
        <v>4571.76</v>
      </c>
      <c r="M30" s="2">
        <v>4257.9799999999996</v>
      </c>
      <c r="N30" s="10">
        <f t="shared" ref="N30:N90" si="8">SUM(B30:M30)</f>
        <v>43436.740000000005</v>
      </c>
      <c r="O30" s="2">
        <v>4259.6000000000004</v>
      </c>
      <c r="P30" s="2">
        <v>2406.52</v>
      </c>
      <c r="Q30" s="10">
        <f t="shared" ref="Q30:Q88" si="9">SUM(O30:P30)</f>
        <v>6666.1200000000008</v>
      </c>
      <c r="R30" s="5" t="s">
        <v>123</v>
      </c>
      <c r="S30" s="4" t="s">
        <v>122</v>
      </c>
    </row>
    <row r="31" spans="1:19" ht="38.25" x14ac:dyDescent="0.2">
      <c r="A31" s="9" t="s">
        <v>58</v>
      </c>
      <c r="B31" s="2">
        <f>1451.33+2142.73+789.73</f>
        <v>4383.79</v>
      </c>
      <c r="C31" s="2">
        <f>1324.75</f>
        <v>1324.75</v>
      </c>
      <c r="D31" s="2">
        <f>1179.59</f>
        <v>1179.5899999999999</v>
      </c>
      <c r="E31" s="2">
        <f>4041.78+1186</f>
        <v>5227.7800000000007</v>
      </c>
      <c r="F31" s="2">
        <f>1427.81+1099.87</f>
        <v>2527.6799999999998</v>
      </c>
      <c r="G31" s="2">
        <f>1244.29+976.53</f>
        <v>2220.8199999999997</v>
      </c>
      <c r="H31" s="2">
        <f>615.12</f>
        <v>615.12</v>
      </c>
      <c r="I31" s="2">
        <f>527.39+494.72</f>
        <v>1022.11</v>
      </c>
      <c r="J31" s="2">
        <f>1051.22+846.78</f>
        <v>1898</v>
      </c>
      <c r="K31" s="2">
        <f>1656.05+1253.27</f>
        <v>2909.3199999999997</v>
      </c>
      <c r="L31" s="2">
        <f>1847.48+1381.93</f>
        <v>3229.41</v>
      </c>
      <c r="M31" s="2">
        <f>1789.12+1342.7</f>
        <v>3131.8199999999997</v>
      </c>
      <c r="N31" s="10">
        <f>SUM(B31:M31)</f>
        <v>29670.19</v>
      </c>
      <c r="O31" s="2">
        <f>2197.89+1563.7</f>
        <v>3761.59</v>
      </c>
      <c r="P31" s="2">
        <f>735.74+2197.89</f>
        <v>2933.63</v>
      </c>
      <c r="Q31" s="10">
        <f>SUM(O31:P31)</f>
        <v>6695.22</v>
      </c>
      <c r="R31" s="5" t="s">
        <v>123</v>
      </c>
      <c r="S31" s="4" t="s">
        <v>122</v>
      </c>
    </row>
    <row r="32" spans="1:19" ht="38.25" x14ac:dyDescent="0.2">
      <c r="A32" s="9" t="s">
        <v>59</v>
      </c>
      <c r="B32" s="2">
        <v>4135.46</v>
      </c>
      <c r="C32" s="2">
        <v>4318.5200000000004</v>
      </c>
      <c r="D32" s="2">
        <v>954.85</v>
      </c>
      <c r="E32" s="2">
        <v>2609.8200000000002</v>
      </c>
      <c r="F32" s="2">
        <v>8244.57</v>
      </c>
      <c r="G32" s="2">
        <v>2161.27</v>
      </c>
      <c r="H32" s="2">
        <v>2301.33</v>
      </c>
      <c r="I32" s="2">
        <v>1786.44</v>
      </c>
      <c r="J32" s="2">
        <v>968.43</v>
      </c>
      <c r="K32" s="2">
        <v>2370.0100000000002</v>
      </c>
      <c r="L32" s="2">
        <v>5380.21</v>
      </c>
      <c r="M32" s="2">
        <v>3912.02</v>
      </c>
      <c r="N32" s="10">
        <f t="shared" ref="N32" si="10">SUM(B32:M32)</f>
        <v>39142.929999999993</v>
      </c>
      <c r="O32" s="2">
        <v>1432.99</v>
      </c>
      <c r="P32" s="2">
        <v>4430.49</v>
      </c>
      <c r="Q32" s="10">
        <f t="shared" ref="Q32" si="11">SUM(O32:P32)</f>
        <v>5863.48</v>
      </c>
      <c r="R32" s="5" t="s">
        <v>123</v>
      </c>
      <c r="S32" s="4" t="s">
        <v>122</v>
      </c>
    </row>
    <row r="33" spans="1:19" ht="38.25" x14ac:dyDescent="0.2">
      <c r="A33" s="9" t="s">
        <v>60</v>
      </c>
      <c r="B33" s="2">
        <v>869.43</v>
      </c>
      <c r="C33" s="2">
        <v>0</v>
      </c>
      <c r="D33" s="2">
        <v>1804.05</v>
      </c>
      <c r="E33" s="2">
        <v>0</v>
      </c>
      <c r="F33" s="2">
        <v>1191.9100000000001</v>
      </c>
      <c r="G33" s="2">
        <v>839.83</v>
      </c>
      <c r="H33" s="2">
        <v>232.33</v>
      </c>
      <c r="I33" s="2">
        <v>435.52</v>
      </c>
      <c r="J33" s="2">
        <v>319.72000000000003</v>
      </c>
      <c r="K33" s="2">
        <v>263.14999999999998</v>
      </c>
      <c r="L33" s="2">
        <v>868.32</v>
      </c>
      <c r="M33" s="2">
        <v>925.31</v>
      </c>
      <c r="N33" s="10">
        <f>SUM(B33:M33)</f>
        <v>7749.57</v>
      </c>
      <c r="O33" s="2">
        <v>1021.52</v>
      </c>
      <c r="P33" s="2">
        <v>734.83</v>
      </c>
      <c r="Q33" s="10">
        <f>SUM(O33:P33)</f>
        <v>1756.35</v>
      </c>
      <c r="R33" s="5" t="s">
        <v>123</v>
      </c>
      <c r="S33" s="4" t="s">
        <v>122</v>
      </c>
    </row>
    <row r="34" spans="1:19" ht="38.25" x14ac:dyDescent="0.2">
      <c r="A34" s="9" t="s">
        <v>61</v>
      </c>
      <c r="B34" s="2">
        <v>1372.26</v>
      </c>
      <c r="C34" s="2">
        <v>1257.81</v>
      </c>
      <c r="D34" s="2">
        <v>863.65</v>
      </c>
      <c r="E34" s="2">
        <v>0</v>
      </c>
      <c r="F34" s="2">
        <v>2259.69</v>
      </c>
      <c r="G34" s="2">
        <v>520.61</v>
      </c>
      <c r="H34" s="2">
        <v>402.98</v>
      </c>
      <c r="I34" s="2">
        <v>308.58</v>
      </c>
      <c r="J34" s="2">
        <v>483.07</v>
      </c>
      <c r="K34" s="2">
        <v>661.56</v>
      </c>
      <c r="L34" s="2">
        <v>626.91999999999996</v>
      </c>
      <c r="M34" s="2">
        <v>1238.74</v>
      </c>
      <c r="N34" s="10">
        <f t="shared" si="8"/>
        <v>9995.869999999999</v>
      </c>
      <c r="O34" s="2">
        <v>1368.24</v>
      </c>
      <c r="P34" s="2">
        <v>1752.1</v>
      </c>
      <c r="Q34" s="10">
        <f t="shared" si="9"/>
        <v>3120.34</v>
      </c>
      <c r="R34" s="5" t="s">
        <v>123</v>
      </c>
      <c r="S34" s="4" t="s">
        <v>122</v>
      </c>
    </row>
    <row r="35" spans="1:19" ht="38.25" x14ac:dyDescent="0.2">
      <c r="A35" s="9" t="s">
        <v>62</v>
      </c>
      <c r="B35" s="2">
        <v>13811.27</v>
      </c>
      <c r="C35" s="2">
        <v>14955.59</v>
      </c>
      <c r="D35" s="2">
        <v>15402.92</v>
      </c>
      <c r="E35" s="2">
        <v>13327.31</v>
      </c>
      <c r="F35" s="2">
        <v>13430.87</v>
      </c>
      <c r="G35" s="2">
        <v>12504.15</v>
      </c>
      <c r="H35" s="2">
        <v>7301.66</v>
      </c>
      <c r="I35" s="2">
        <v>9261.89</v>
      </c>
      <c r="J35" s="2">
        <v>15091.58</v>
      </c>
      <c r="K35" s="2">
        <v>18174.89</v>
      </c>
      <c r="L35" s="2">
        <v>16878.98</v>
      </c>
      <c r="M35" s="2">
        <v>14863.92</v>
      </c>
      <c r="N35" s="10">
        <f t="shared" si="8"/>
        <v>165005.03000000003</v>
      </c>
      <c r="O35" s="2">
        <v>16513.14</v>
      </c>
      <c r="P35" s="2">
        <v>14178.79</v>
      </c>
      <c r="Q35" s="10">
        <f t="shared" si="9"/>
        <v>30691.93</v>
      </c>
      <c r="R35" s="5" t="s">
        <v>123</v>
      </c>
      <c r="S35" s="4" t="s">
        <v>122</v>
      </c>
    </row>
    <row r="36" spans="1:19" ht="38.25" x14ac:dyDescent="0.2">
      <c r="A36" s="9" t="s">
        <v>63</v>
      </c>
      <c r="B36" s="2">
        <v>998.09</v>
      </c>
      <c r="C36" s="2">
        <v>714.05</v>
      </c>
      <c r="D36" s="2">
        <v>1332.46</v>
      </c>
      <c r="E36" s="2">
        <v>1106.68</v>
      </c>
      <c r="F36" s="2">
        <v>591.28</v>
      </c>
      <c r="G36" s="2">
        <v>647.34</v>
      </c>
      <c r="H36" s="2">
        <v>503.98</v>
      </c>
      <c r="I36" s="2">
        <v>181.34</v>
      </c>
      <c r="J36" s="2">
        <v>604.36</v>
      </c>
      <c r="K36" s="2">
        <v>827.15</v>
      </c>
      <c r="L36" s="2">
        <v>1025.02</v>
      </c>
      <c r="M36" s="2">
        <v>670.29</v>
      </c>
      <c r="N36" s="10">
        <f>SUM(B36:M36)</f>
        <v>9202.0399999999972</v>
      </c>
      <c r="O36" s="2">
        <v>682.11</v>
      </c>
      <c r="P36" s="2">
        <v>1322.47</v>
      </c>
      <c r="Q36" s="10">
        <f>SUM(O36:P36)</f>
        <v>2004.58</v>
      </c>
      <c r="R36" s="5" t="s">
        <v>123</v>
      </c>
      <c r="S36" s="4" t="s">
        <v>122</v>
      </c>
    </row>
    <row r="37" spans="1:19" ht="38.25" x14ac:dyDescent="0.2">
      <c r="A37" s="9" t="s">
        <v>64</v>
      </c>
      <c r="B37" s="2">
        <v>3421.27</v>
      </c>
      <c r="C37" s="2">
        <v>6823.2</v>
      </c>
      <c r="D37" s="2">
        <v>7254.3</v>
      </c>
      <c r="E37" s="2">
        <v>8216.61</v>
      </c>
      <c r="F37" s="2">
        <v>6760.33</v>
      </c>
      <c r="G37" s="2">
        <v>6739.84</v>
      </c>
      <c r="H37" s="2">
        <v>6143.08</v>
      </c>
      <c r="I37" s="2">
        <v>3436.96</v>
      </c>
      <c r="J37" s="2">
        <v>4925.21</v>
      </c>
      <c r="K37" s="2">
        <v>6553.21</v>
      </c>
      <c r="L37" s="2">
        <v>8713.2199999999993</v>
      </c>
      <c r="M37" s="2">
        <v>7354.1</v>
      </c>
      <c r="N37" s="10">
        <f>SUM(B37:M37)</f>
        <v>76341.33</v>
      </c>
      <c r="O37" s="2">
        <v>7280.4</v>
      </c>
      <c r="P37" s="2">
        <v>8435.7099999999991</v>
      </c>
      <c r="Q37" s="10">
        <f>SUM(O37:P37)</f>
        <v>15716.109999999999</v>
      </c>
      <c r="R37" s="5" t="s">
        <v>123</v>
      </c>
      <c r="S37" s="4" t="s">
        <v>122</v>
      </c>
    </row>
    <row r="38" spans="1:19" ht="38.25" x14ac:dyDescent="0.2">
      <c r="A38" s="9" t="s">
        <v>65</v>
      </c>
      <c r="B38" s="2">
        <v>648.47</v>
      </c>
      <c r="C38" s="2">
        <v>193.12</v>
      </c>
      <c r="D38" s="2">
        <v>470.15</v>
      </c>
      <c r="E38" s="2">
        <v>711.55</v>
      </c>
      <c r="F38" s="2">
        <v>341.15</v>
      </c>
      <c r="G38" s="2">
        <v>401.34</v>
      </c>
      <c r="H38" s="2">
        <v>256.44</v>
      </c>
      <c r="I38" s="2">
        <v>201.37</v>
      </c>
      <c r="J38" s="2">
        <v>289.3</v>
      </c>
      <c r="K38" s="2">
        <v>480.91</v>
      </c>
      <c r="L38" s="2">
        <v>2040.77</v>
      </c>
      <c r="M38" s="2">
        <v>581.9</v>
      </c>
      <c r="N38" s="10">
        <f>SUM(B38:M38)</f>
        <v>6616.4699999999993</v>
      </c>
      <c r="O38" s="2">
        <v>474.82</v>
      </c>
      <c r="P38" s="2">
        <v>378.26</v>
      </c>
      <c r="Q38" s="10">
        <f>SUM(O38:P38)</f>
        <v>853.07999999999993</v>
      </c>
      <c r="R38" s="5" t="s">
        <v>123</v>
      </c>
      <c r="S38" s="4" t="s">
        <v>122</v>
      </c>
    </row>
    <row r="39" spans="1:19" ht="38.25" x14ac:dyDescent="0.2">
      <c r="A39" s="9" t="s">
        <v>66</v>
      </c>
      <c r="B39" s="2">
        <v>5597.39</v>
      </c>
      <c r="C39" s="2">
        <v>5153.18</v>
      </c>
      <c r="D39" s="2">
        <v>4323.07</v>
      </c>
      <c r="E39" s="2">
        <v>4572.5200000000004</v>
      </c>
      <c r="F39" s="2">
        <v>3356.43</v>
      </c>
      <c r="G39" s="2">
        <v>3292.91</v>
      </c>
      <c r="H39" s="2">
        <v>2904.12</v>
      </c>
      <c r="I39" s="2">
        <v>2469.0500000000002</v>
      </c>
      <c r="J39" s="2">
        <v>2607.69</v>
      </c>
      <c r="K39" s="2">
        <v>3564.05</v>
      </c>
      <c r="L39" s="2">
        <v>3578.06</v>
      </c>
      <c r="M39" s="2">
        <v>4829.68</v>
      </c>
      <c r="N39" s="10">
        <f>SUM(B39:M39)</f>
        <v>46248.15</v>
      </c>
      <c r="O39" s="2">
        <v>4730.95</v>
      </c>
      <c r="P39" s="2">
        <v>4863.57</v>
      </c>
      <c r="Q39" s="10">
        <f>SUM(O39:P39)</f>
        <v>9594.52</v>
      </c>
      <c r="R39" s="5" t="s">
        <v>123</v>
      </c>
      <c r="S39" s="4" t="s">
        <v>122</v>
      </c>
    </row>
    <row r="40" spans="1:19" ht="38.25" x14ac:dyDescent="0.2">
      <c r="A40" s="9" t="s">
        <v>67</v>
      </c>
      <c r="B40" s="2">
        <v>3052.75</v>
      </c>
      <c r="C40" s="2">
        <v>1508.32</v>
      </c>
      <c r="D40" s="2">
        <v>1236.47</v>
      </c>
      <c r="E40" s="2">
        <v>1121.9100000000001</v>
      </c>
      <c r="F40" s="2">
        <v>4928.29</v>
      </c>
      <c r="G40" s="2">
        <v>1741.76</v>
      </c>
      <c r="H40" s="2">
        <v>1722.16</v>
      </c>
      <c r="I40" s="2">
        <v>1022.71</v>
      </c>
      <c r="J40" s="2">
        <v>1091.0999999999999</v>
      </c>
      <c r="K40" s="2">
        <v>1596.26</v>
      </c>
      <c r="L40" s="2">
        <v>2344.5300000000002</v>
      </c>
      <c r="M40" s="2">
        <v>2711.11</v>
      </c>
      <c r="N40" s="10">
        <f>SUM(B40:M40)</f>
        <v>24077.369999999995</v>
      </c>
      <c r="O40" s="2">
        <v>2734.36</v>
      </c>
      <c r="P40" s="2">
        <v>1200.94</v>
      </c>
      <c r="Q40" s="10">
        <f>SUM(O40:P40)</f>
        <v>3935.3</v>
      </c>
      <c r="R40" s="5" t="s">
        <v>123</v>
      </c>
      <c r="S40" s="4" t="s">
        <v>122</v>
      </c>
    </row>
    <row r="41" spans="1:19" ht="38.25" x14ac:dyDescent="0.2">
      <c r="A41" s="9" t="s">
        <v>68</v>
      </c>
      <c r="B41" s="2">
        <v>6022.78</v>
      </c>
      <c r="C41" s="2">
        <v>6028.99</v>
      </c>
      <c r="D41" s="2">
        <v>6346.37</v>
      </c>
      <c r="E41" s="2">
        <v>4426.43</v>
      </c>
      <c r="F41" s="2">
        <v>5934.29</v>
      </c>
      <c r="G41" s="2">
        <v>7335.03</v>
      </c>
      <c r="H41" s="2">
        <v>4805.2</v>
      </c>
      <c r="I41" s="2">
        <v>2998.09</v>
      </c>
      <c r="J41" s="2">
        <v>2937.74</v>
      </c>
      <c r="K41" s="2">
        <v>5747.72</v>
      </c>
      <c r="L41" s="2">
        <v>7098.04</v>
      </c>
      <c r="M41" s="2">
        <v>6336.77</v>
      </c>
      <c r="N41" s="10"/>
      <c r="O41" s="2">
        <v>5396.47</v>
      </c>
      <c r="P41" s="2">
        <v>4021.12</v>
      </c>
      <c r="Q41" s="10"/>
      <c r="R41" s="5" t="s">
        <v>123</v>
      </c>
      <c r="S41" s="4" t="s">
        <v>122</v>
      </c>
    </row>
    <row r="42" spans="1:19" ht="38.25" x14ac:dyDescent="0.2">
      <c r="A42" s="9" t="s">
        <v>69</v>
      </c>
      <c r="B42" s="2">
        <v>0</v>
      </c>
      <c r="C42" s="2">
        <v>980.56</v>
      </c>
      <c r="D42" s="2">
        <v>729.71</v>
      </c>
      <c r="E42" s="2">
        <v>0</v>
      </c>
      <c r="F42" s="2">
        <v>968.1</v>
      </c>
      <c r="G42" s="2">
        <v>1709.47</v>
      </c>
      <c r="H42" s="2">
        <v>711.06</v>
      </c>
      <c r="I42" s="2">
        <v>612.04</v>
      </c>
      <c r="J42" s="2">
        <v>472.79</v>
      </c>
      <c r="K42" s="2">
        <v>548.13</v>
      </c>
      <c r="L42" s="2">
        <v>806.12</v>
      </c>
      <c r="M42" s="2">
        <v>1161.82</v>
      </c>
      <c r="N42" s="10">
        <f t="shared" ref="N42:N74" si="12">SUM(B42:M42)</f>
        <v>8699.7999999999993</v>
      </c>
      <c r="O42" s="2">
        <v>353.7</v>
      </c>
      <c r="P42" s="2">
        <v>479.4</v>
      </c>
      <c r="Q42" s="10">
        <f t="shared" ref="Q42:Q74" si="13">SUM(O42:P42)</f>
        <v>833.09999999999991</v>
      </c>
      <c r="R42" s="5" t="s">
        <v>123</v>
      </c>
      <c r="S42" s="4" t="s">
        <v>122</v>
      </c>
    </row>
    <row r="43" spans="1:19" ht="38.25" x14ac:dyDescent="0.2">
      <c r="A43" s="9" t="s">
        <v>70</v>
      </c>
      <c r="B43" s="2"/>
      <c r="C43" s="2">
        <v>2199.94</v>
      </c>
      <c r="D43" s="2">
        <v>862.57</v>
      </c>
      <c r="E43" s="2"/>
      <c r="F43" s="2">
        <f>1073.92</f>
        <v>1073.92</v>
      </c>
      <c r="G43" s="2">
        <f>1434.09+188.42</f>
        <v>1622.51</v>
      </c>
      <c r="H43" s="2"/>
      <c r="I43" s="2">
        <v>1546.33</v>
      </c>
      <c r="J43" s="2"/>
      <c r="K43" s="2">
        <v>1382.65</v>
      </c>
      <c r="L43" s="2"/>
      <c r="M43" s="2">
        <v>1901.53</v>
      </c>
      <c r="N43" s="10">
        <f t="shared" si="12"/>
        <v>10589.45</v>
      </c>
      <c r="O43" s="2">
        <v>797.73</v>
      </c>
      <c r="P43" s="2">
        <v>989.86</v>
      </c>
      <c r="Q43" s="10">
        <f t="shared" si="13"/>
        <v>1787.5900000000001</v>
      </c>
      <c r="R43" s="5" t="s">
        <v>123</v>
      </c>
      <c r="S43" s="4" t="s">
        <v>122</v>
      </c>
    </row>
    <row r="44" spans="1:19" ht="38.25" x14ac:dyDescent="0.2">
      <c r="A44" s="9" t="s">
        <v>71</v>
      </c>
      <c r="B44" s="2">
        <v>1215.79</v>
      </c>
      <c r="C44" s="2">
        <v>1074.5899999999999</v>
      </c>
      <c r="D44" s="2">
        <v>646.12</v>
      </c>
      <c r="E44" s="2">
        <v>571.08000000000004</v>
      </c>
      <c r="F44" s="2">
        <v>731</v>
      </c>
      <c r="G44" s="2">
        <v>2094.5</v>
      </c>
      <c r="H44" s="2">
        <v>894.79</v>
      </c>
      <c r="I44" s="2">
        <v>834.15</v>
      </c>
      <c r="J44" s="2">
        <v>493.54</v>
      </c>
      <c r="K44" s="2">
        <f>287.41+440.05</f>
        <v>727.46</v>
      </c>
      <c r="L44" s="2">
        <v>548.72</v>
      </c>
      <c r="M44" s="2">
        <f>491.94+577.49+449.13</f>
        <v>1518.56</v>
      </c>
      <c r="N44" s="10">
        <f t="shared" si="12"/>
        <v>11350.3</v>
      </c>
      <c r="O44" s="2">
        <v>1121.8599999999999</v>
      </c>
      <c r="P44" s="2">
        <v>979.37</v>
      </c>
      <c r="Q44" s="10">
        <f t="shared" si="13"/>
        <v>2101.23</v>
      </c>
      <c r="R44" s="5" t="s">
        <v>123</v>
      </c>
      <c r="S44" s="4" t="s">
        <v>122</v>
      </c>
    </row>
    <row r="45" spans="1:19" ht="38.25" x14ac:dyDescent="0.2">
      <c r="A45" s="9" t="s">
        <v>72</v>
      </c>
      <c r="B45" s="2">
        <v>0</v>
      </c>
      <c r="C45" s="2">
        <v>1120.0899999999999</v>
      </c>
      <c r="D45" s="2">
        <v>500.82</v>
      </c>
      <c r="E45" s="2">
        <v>838.54</v>
      </c>
      <c r="F45" s="2">
        <v>227.05</v>
      </c>
      <c r="G45" s="2">
        <v>1901.04</v>
      </c>
      <c r="H45" s="2">
        <v>1173.97</v>
      </c>
      <c r="I45" s="2">
        <v>578.09</v>
      </c>
      <c r="J45" s="2">
        <v>220.35</v>
      </c>
      <c r="K45" s="2">
        <v>1312.79</v>
      </c>
      <c r="L45" s="2">
        <v>424.03</v>
      </c>
      <c r="M45" s="2">
        <v>920.07</v>
      </c>
      <c r="N45" s="10">
        <f t="shared" si="12"/>
        <v>9216.84</v>
      </c>
      <c r="O45" s="2">
        <v>929.06</v>
      </c>
      <c r="P45" s="2">
        <v>1341.09</v>
      </c>
      <c r="Q45" s="10">
        <f t="shared" si="13"/>
        <v>2270.1499999999996</v>
      </c>
      <c r="R45" s="5" t="s">
        <v>123</v>
      </c>
      <c r="S45" s="4" t="s">
        <v>122</v>
      </c>
    </row>
    <row r="46" spans="1:19" ht="38.25" x14ac:dyDescent="0.2">
      <c r="A46" s="9" t="s">
        <v>73</v>
      </c>
      <c r="B46" s="2">
        <v>957.22</v>
      </c>
      <c r="C46" s="2">
        <v>359.5</v>
      </c>
      <c r="D46" s="2">
        <v>779</v>
      </c>
      <c r="E46" s="2">
        <v>313.04000000000002</v>
      </c>
      <c r="F46" s="2">
        <v>546.82000000000005</v>
      </c>
      <c r="G46" s="2">
        <v>1629.42</v>
      </c>
      <c r="H46" s="2">
        <v>780.96</v>
      </c>
      <c r="I46" s="2">
        <v>535.41</v>
      </c>
      <c r="J46" s="2">
        <v>156.53</v>
      </c>
      <c r="K46" s="2">
        <v>595.38</v>
      </c>
      <c r="L46" s="2">
        <v>409.61</v>
      </c>
      <c r="M46" s="2">
        <v>1868.96</v>
      </c>
      <c r="N46" s="10">
        <f t="shared" si="12"/>
        <v>8931.8499999999985</v>
      </c>
      <c r="O46" s="2">
        <v>0</v>
      </c>
      <c r="P46" s="2">
        <v>1223.07</v>
      </c>
      <c r="Q46" s="10">
        <f t="shared" si="13"/>
        <v>1223.07</v>
      </c>
      <c r="R46" s="5" t="s">
        <v>123</v>
      </c>
      <c r="S46" s="4" t="s">
        <v>122</v>
      </c>
    </row>
    <row r="47" spans="1:19" ht="38.25" x14ac:dyDescent="0.2">
      <c r="A47" s="9" t="s">
        <v>74</v>
      </c>
      <c r="B47" s="2">
        <v>1754.3</v>
      </c>
      <c r="C47" s="2">
        <v>871.2</v>
      </c>
      <c r="D47" s="2">
        <v>1483.88</v>
      </c>
      <c r="E47" s="2">
        <v>2290.02</v>
      </c>
      <c r="F47" s="2">
        <v>1273.74</v>
      </c>
      <c r="G47" s="2">
        <v>2774.9</v>
      </c>
      <c r="H47" s="2">
        <v>1707.51</v>
      </c>
      <c r="I47" s="2">
        <v>1049.98</v>
      </c>
      <c r="J47" s="2">
        <v>1022.43</v>
      </c>
      <c r="K47" s="2">
        <v>1226.7</v>
      </c>
      <c r="L47" s="2">
        <v>1812.14</v>
      </c>
      <c r="M47" s="2">
        <v>1527.17</v>
      </c>
      <c r="N47" s="10">
        <f t="shared" si="12"/>
        <v>18793.97</v>
      </c>
      <c r="O47" s="2">
        <v>2353.87</v>
      </c>
      <c r="P47" s="2">
        <v>827.56</v>
      </c>
      <c r="Q47" s="10">
        <f t="shared" si="13"/>
        <v>3181.43</v>
      </c>
      <c r="R47" s="5" t="s">
        <v>123</v>
      </c>
      <c r="S47" s="4" t="s">
        <v>122</v>
      </c>
    </row>
    <row r="48" spans="1:19" ht="38.25" x14ac:dyDescent="0.2">
      <c r="A48" s="9" t="s">
        <v>75</v>
      </c>
      <c r="B48" s="2">
        <v>466.4</v>
      </c>
      <c r="C48" s="2">
        <v>1038.71</v>
      </c>
      <c r="D48" s="2">
        <v>923.33</v>
      </c>
      <c r="E48" s="2">
        <v>452.14</v>
      </c>
      <c r="F48" s="2">
        <v>805.02</v>
      </c>
      <c r="G48" s="2">
        <v>2290.2600000000002</v>
      </c>
      <c r="H48" s="2">
        <v>511.57</v>
      </c>
      <c r="I48" s="2">
        <v>1294.3</v>
      </c>
      <c r="J48" s="2">
        <v>233.43</v>
      </c>
      <c r="K48" s="2">
        <v>759.2</v>
      </c>
      <c r="L48" s="2">
        <v>664.27</v>
      </c>
      <c r="M48" s="2">
        <v>928.44</v>
      </c>
      <c r="N48" s="10">
        <f t="shared" si="12"/>
        <v>10367.070000000002</v>
      </c>
      <c r="O48" s="2">
        <v>0</v>
      </c>
      <c r="P48" s="2">
        <v>1808.93</v>
      </c>
      <c r="Q48" s="10">
        <f t="shared" si="13"/>
        <v>1808.93</v>
      </c>
      <c r="R48" s="5" t="s">
        <v>123</v>
      </c>
      <c r="S48" s="4" t="s">
        <v>122</v>
      </c>
    </row>
    <row r="49" spans="1:19" ht="38.25" x14ac:dyDescent="0.2">
      <c r="A49" s="9" t="s">
        <v>76</v>
      </c>
      <c r="B49" s="2">
        <v>275.18</v>
      </c>
      <c r="C49" s="2">
        <v>372.47</v>
      </c>
      <c r="D49" s="2">
        <v>725.33</v>
      </c>
      <c r="E49" s="2">
        <v>464.66</v>
      </c>
      <c r="F49" s="2">
        <v>87.81</v>
      </c>
      <c r="G49" s="2">
        <v>1125.6300000000001</v>
      </c>
      <c r="H49" s="2">
        <v>479.07</v>
      </c>
      <c r="I49" s="2">
        <v>272.52999999999997</v>
      </c>
      <c r="J49" s="2">
        <v>316.76</v>
      </c>
      <c r="K49" s="2">
        <v>819.58</v>
      </c>
      <c r="L49" s="2">
        <v>216.52</v>
      </c>
      <c r="M49" s="2">
        <v>1043.8800000000001</v>
      </c>
      <c r="N49" s="10">
        <f t="shared" si="12"/>
        <v>6199.420000000001</v>
      </c>
      <c r="O49" s="2">
        <v>0</v>
      </c>
      <c r="P49" s="2">
        <v>320.17</v>
      </c>
      <c r="Q49" s="10">
        <f t="shared" si="13"/>
        <v>320.17</v>
      </c>
      <c r="R49" s="5" t="s">
        <v>123</v>
      </c>
      <c r="S49" s="4" t="s">
        <v>122</v>
      </c>
    </row>
    <row r="50" spans="1:19" ht="38.25" x14ac:dyDescent="0.2">
      <c r="A50" s="9" t="s">
        <v>77</v>
      </c>
      <c r="B50" s="2">
        <v>706.73</v>
      </c>
      <c r="C50" s="2">
        <v>1342.5</v>
      </c>
      <c r="D50" s="2">
        <v>978.34</v>
      </c>
      <c r="E50" s="2">
        <v>0</v>
      </c>
      <c r="F50" s="2">
        <v>810.37</v>
      </c>
      <c r="G50" s="2">
        <v>2249.1799999999998</v>
      </c>
      <c r="H50" s="2">
        <v>851.32</v>
      </c>
      <c r="I50" s="2">
        <v>865</v>
      </c>
      <c r="J50" s="2">
        <v>422.1</v>
      </c>
      <c r="K50" s="2">
        <v>833.69</v>
      </c>
      <c r="L50" s="2">
        <v>1134.01</v>
      </c>
      <c r="M50" s="2">
        <v>1477.45</v>
      </c>
      <c r="N50" s="10">
        <f t="shared" si="12"/>
        <v>11670.69</v>
      </c>
      <c r="O50" s="2">
        <v>580.83000000000004</v>
      </c>
      <c r="P50" s="2">
        <v>1018.03</v>
      </c>
      <c r="Q50" s="10">
        <f t="shared" si="13"/>
        <v>1598.8600000000001</v>
      </c>
      <c r="R50" s="5" t="s">
        <v>123</v>
      </c>
      <c r="S50" s="4" t="s">
        <v>122</v>
      </c>
    </row>
    <row r="51" spans="1:19" ht="38.25" x14ac:dyDescent="0.2">
      <c r="A51" s="9" t="s">
        <v>78</v>
      </c>
      <c r="B51" s="2">
        <f>370.17+516.66</f>
        <v>886.82999999999993</v>
      </c>
      <c r="C51" s="2">
        <f>606.59+424.84</f>
        <v>1031.43</v>
      </c>
      <c r="D51" s="2">
        <f>777.27</f>
        <v>777.27</v>
      </c>
      <c r="E51" s="2"/>
      <c r="F51" s="2">
        <f>690.32</f>
        <v>690.32</v>
      </c>
      <c r="G51" s="2">
        <f>1330.46+756.34</f>
        <v>2086.8000000000002</v>
      </c>
      <c r="H51" s="2">
        <f>377.35+481.57</f>
        <v>858.92000000000007</v>
      </c>
      <c r="I51" s="2">
        <f>773.2</f>
        <v>773.2</v>
      </c>
      <c r="J51" s="2">
        <f>403.88</f>
        <v>403.88</v>
      </c>
      <c r="K51" s="2">
        <v>869.56</v>
      </c>
      <c r="L51" s="2">
        <v>469.85</v>
      </c>
      <c r="M51" s="2">
        <f>420.8+546.21+390.01</f>
        <v>1357.02</v>
      </c>
      <c r="N51" s="10">
        <f t="shared" si="12"/>
        <v>10205.08</v>
      </c>
      <c r="O51" s="2">
        <v>500.39</v>
      </c>
      <c r="P51" s="2">
        <v>416.87</v>
      </c>
      <c r="Q51" s="10">
        <f t="shared" si="13"/>
        <v>917.26</v>
      </c>
      <c r="R51" s="5" t="s">
        <v>123</v>
      </c>
      <c r="S51" s="4" t="s">
        <v>122</v>
      </c>
    </row>
    <row r="52" spans="1:19" ht="38.25" x14ac:dyDescent="0.2">
      <c r="A52" s="9" t="s">
        <v>79</v>
      </c>
      <c r="B52" s="2">
        <v>538.62</v>
      </c>
      <c r="C52" s="2">
        <v>927.22</v>
      </c>
      <c r="D52" s="2">
        <v>867.36</v>
      </c>
      <c r="E52" s="2">
        <v>0</v>
      </c>
      <c r="F52" s="2">
        <v>744.31</v>
      </c>
      <c r="G52" s="2">
        <v>2000.1</v>
      </c>
      <c r="H52" s="2">
        <v>1567.34</v>
      </c>
      <c r="I52" s="2">
        <v>418.58</v>
      </c>
      <c r="J52" s="2">
        <v>959.5</v>
      </c>
      <c r="K52" s="2">
        <v>1162.3699999999999</v>
      </c>
      <c r="L52" s="2">
        <v>991.43</v>
      </c>
      <c r="M52" s="2">
        <v>881.13</v>
      </c>
      <c r="N52" s="10">
        <f t="shared" si="12"/>
        <v>11057.960000000001</v>
      </c>
      <c r="O52" s="2">
        <v>983.67</v>
      </c>
      <c r="P52" s="2">
        <v>606.17999999999995</v>
      </c>
      <c r="Q52" s="10">
        <f t="shared" si="13"/>
        <v>1589.85</v>
      </c>
      <c r="R52" s="5" t="s">
        <v>123</v>
      </c>
      <c r="S52" s="4" t="s">
        <v>122</v>
      </c>
    </row>
    <row r="53" spans="1:19" ht="38.25" x14ac:dyDescent="0.2">
      <c r="A53" s="9" t="s">
        <v>80</v>
      </c>
      <c r="B53" s="2">
        <v>1345.51</v>
      </c>
      <c r="C53" s="2">
        <v>1560.75</v>
      </c>
      <c r="D53" s="2">
        <v>495.31</v>
      </c>
      <c r="E53" s="2">
        <v>602.9</v>
      </c>
      <c r="F53" s="2">
        <v>969.73</v>
      </c>
      <c r="G53" s="2">
        <v>2842.21</v>
      </c>
      <c r="H53" s="2">
        <v>535.84</v>
      </c>
      <c r="I53" s="2">
        <v>572.22</v>
      </c>
      <c r="J53" s="2">
        <v>599.23</v>
      </c>
      <c r="K53" s="2">
        <v>979.45</v>
      </c>
      <c r="L53" s="2">
        <v>567.20000000000005</v>
      </c>
      <c r="M53" s="2">
        <v>1301.75</v>
      </c>
      <c r="N53" s="10">
        <f t="shared" si="12"/>
        <v>12372.1</v>
      </c>
      <c r="O53" s="2">
        <v>1537.07</v>
      </c>
      <c r="P53" s="2">
        <v>664.83</v>
      </c>
      <c r="Q53" s="10">
        <f t="shared" si="13"/>
        <v>2201.9</v>
      </c>
      <c r="R53" s="5" t="s">
        <v>123</v>
      </c>
      <c r="S53" s="4" t="s">
        <v>122</v>
      </c>
    </row>
    <row r="54" spans="1:19" ht="38.25" x14ac:dyDescent="0.2">
      <c r="A54" s="9" t="s">
        <v>81</v>
      </c>
      <c r="B54" s="2">
        <v>640.57000000000005</v>
      </c>
      <c r="C54" s="2">
        <v>1141.23</v>
      </c>
      <c r="D54" s="2">
        <v>870.68</v>
      </c>
      <c r="E54" s="2">
        <v>606.59</v>
      </c>
      <c r="F54" s="2">
        <v>1187.75</v>
      </c>
      <c r="G54" s="2">
        <v>544.09</v>
      </c>
      <c r="H54" s="2">
        <v>3405.35</v>
      </c>
      <c r="I54" s="2">
        <v>740.53</v>
      </c>
      <c r="J54" s="2">
        <v>785.22</v>
      </c>
      <c r="K54" s="2">
        <v>702.02</v>
      </c>
      <c r="L54" s="2">
        <v>1681.39</v>
      </c>
      <c r="M54" s="2">
        <v>2027</v>
      </c>
      <c r="N54" s="10">
        <f t="shared" si="12"/>
        <v>14332.42</v>
      </c>
      <c r="O54" s="2">
        <v>1317.6</v>
      </c>
      <c r="P54" s="2">
        <v>630.19000000000005</v>
      </c>
      <c r="Q54" s="10">
        <f t="shared" si="13"/>
        <v>1947.79</v>
      </c>
      <c r="R54" s="5" t="s">
        <v>123</v>
      </c>
      <c r="S54" s="4" t="s">
        <v>122</v>
      </c>
    </row>
    <row r="55" spans="1:19" ht="38.25" x14ac:dyDescent="0.2">
      <c r="A55" s="9" t="s">
        <v>82</v>
      </c>
      <c r="B55" s="2">
        <v>541.32000000000005</v>
      </c>
      <c r="C55" s="2">
        <v>1196.52</v>
      </c>
      <c r="D55" s="2">
        <v>490.07</v>
      </c>
      <c r="E55" s="2">
        <v>473.57</v>
      </c>
      <c r="F55" s="2">
        <v>674.04</v>
      </c>
      <c r="G55" s="2">
        <v>1883.4</v>
      </c>
      <c r="H55" s="2">
        <v>801.88</v>
      </c>
      <c r="I55" s="2">
        <v>863.44</v>
      </c>
      <c r="J55" s="2">
        <v>442.79</v>
      </c>
      <c r="K55" s="2">
        <v>1057.95</v>
      </c>
      <c r="L55" s="2">
        <v>314.95</v>
      </c>
      <c r="M55" s="2">
        <v>1496.56</v>
      </c>
      <c r="N55" s="10">
        <f t="shared" si="12"/>
        <v>10236.49</v>
      </c>
      <c r="O55" s="2">
        <v>0</v>
      </c>
      <c r="P55" s="2">
        <v>1098.28</v>
      </c>
      <c r="Q55" s="10">
        <f t="shared" si="13"/>
        <v>1098.28</v>
      </c>
      <c r="R55" s="5" t="s">
        <v>123</v>
      </c>
      <c r="S55" s="4" t="s">
        <v>122</v>
      </c>
    </row>
    <row r="56" spans="1:19" ht="38.25" x14ac:dyDescent="0.2">
      <c r="A56" s="9" t="s">
        <v>83</v>
      </c>
      <c r="B56" s="2">
        <v>707.33</v>
      </c>
      <c r="C56" s="2">
        <v>1187</v>
      </c>
      <c r="D56" s="2">
        <v>367.31</v>
      </c>
      <c r="E56" s="2">
        <v>261.02</v>
      </c>
      <c r="F56" s="2">
        <v>175.03</v>
      </c>
      <c r="G56" s="2">
        <v>1385.68</v>
      </c>
      <c r="H56" s="2">
        <v>955.83</v>
      </c>
      <c r="I56" s="2">
        <v>458.13</v>
      </c>
      <c r="J56" s="2">
        <v>524.59</v>
      </c>
      <c r="K56" s="2">
        <v>515.16</v>
      </c>
      <c r="L56" s="2">
        <v>114.53</v>
      </c>
      <c r="M56" s="2">
        <v>752.58</v>
      </c>
      <c r="N56" s="10">
        <f t="shared" si="12"/>
        <v>7404.19</v>
      </c>
      <c r="O56" s="2">
        <v>1122.03</v>
      </c>
      <c r="P56" s="2">
        <v>318.26</v>
      </c>
      <c r="Q56" s="10">
        <f t="shared" si="13"/>
        <v>1440.29</v>
      </c>
      <c r="R56" s="5" t="s">
        <v>123</v>
      </c>
      <c r="S56" s="4" t="s">
        <v>122</v>
      </c>
    </row>
    <row r="57" spans="1:19" ht="38.25" x14ac:dyDescent="0.2">
      <c r="A57" s="9" t="s">
        <v>84</v>
      </c>
      <c r="B57" s="2">
        <v>329.18</v>
      </c>
      <c r="C57" s="2">
        <v>320.77</v>
      </c>
      <c r="D57" s="2">
        <v>197.2</v>
      </c>
      <c r="E57" s="2">
        <v>1314.21</v>
      </c>
      <c r="F57" s="2">
        <v>-404.72</v>
      </c>
      <c r="G57" s="2">
        <v>2647.32</v>
      </c>
      <c r="H57" s="2">
        <v>1269.03</v>
      </c>
      <c r="I57" s="2">
        <v>-675.32</v>
      </c>
      <c r="J57" s="2">
        <v>529.65</v>
      </c>
      <c r="K57" s="2">
        <v>629.74</v>
      </c>
      <c r="L57" s="2">
        <v>617.41999999999996</v>
      </c>
      <c r="M57" s="2">
        <v>600.49</v>
      </c>
      <c r="N57" s="10">
        <f t="shared" si="12"/>
        <v>7374.9699999999993</v>
      </c>
      <c r="O57" s="2">
        <v>638.39</v>
      </c>
      <c r="P57" s="2">
        <v>-32.54</v>
      </c>
      <c r="Q57" s="10">
        <f t="shared" si="13"/>
        <v>605.85</v>
      </c>
      <c r="R57" s="5" t="s">
        <v>123</v>
      </c>
      <c r="S57" s="4" t="s">
        <v>122</v>
      </c>
    </row>
    <row r="58" spans="1:19" ht="38.25" x14ac:dyDescent="0.2">
      <c r="A58" s="9" t="s">
        <v>85</v>
      </c>
      <c r="B58" s="2">
        <v>851.19</v>
      </c>
      <c r="C58" s="2">
        <v>828.89</v>
      </c>
      <c r="D58" s="2">
        <v>421.57</v>
      </c>
      <c r="E58" s="2">
        <v>401.23</v>
      </c>
      <c r="F58" s="2">
        <v>400.86</v>
      </c>
      <c r="G58" s="2">
        <v>1580.42</v>
      </c>
      <c r="H58" s="2">
        <v>837.7</v>
      </c>
      <c r="I58" s="2">
        <v>732.37</v>
      </c>
      <c r="J58" s="2">
        <v>477.03</v>
      </c>
      <c r="K58" s="2">
        <v>635.70000000000005</v>
      </c>
      <c r="L58" s="2">
        <v>781.62</v>
      </c>
      <c r="M58" s="2">
        <v>726.89</v>
      </c>
      <c r="N58" s="10">
        <f t="shared" si="12"/>
        <v>8675.4699999999993</v>
      </c>
      <c r="O58" s="2">
        <v>845.44</v>
      </c>
      <c r="P58" s="2">
        <v>649.65</v>
      </c>
      <c r="Q58" s="10">
        <f t="shared" si="13"/>
        <v>1495.0900000000001</v>
      </c>
      <c r="R58" s="5" t="s">
        <v>123</v>
      </c>
      <c r="S58" s="4" t="s">
        <v>122</v>
      </c>
    </row>
    <row r="59" spans="1:19" ht="38.25" x14ac:dyDescent="0.2">
      <c r="A59" s="9" t="s">
        <v>86</v>
      </c>
      <c r="B59" s="2">
        <v>460.08</v>
      </c>
      <c r="C59" s="2">
        <v>206.1</v>
      </c>
      <c r="D59" s="2">
        <v>441.69</v>
      </c>
      <c r="E59" s="2">
        <v>228.31</v>
      </c>
      <c r="F59" s="2">
        <v>271.47000000000003</v>
      </c>
      <c r="G59" s="2">
        <v>835.78</v>
      </c>
      <c r="H59" s="2">
        <v>652.38</v>
      </c>
      <c r="I59" s="2">
        <v>376.36</v>
      </c>
      <c r="J59" s="2">
        <v>269.20999999999998</v>
      </c>
      <c r="K59" s="2">
        <v>418.31</v>
      </c>
      <c r="L59" s="2">
        <v>230.87</v>
      </c>
      <c r="M59" s="2">
        <v>628.54</v>
      </c>
      <c r="N59" s="10">
        <f t="shared" si="12"/>
        <v>5019.1000000000004</v>
      </c>
      <c r="O59" s="2">
        <v>430.63</v>
      </c>
      <c r="P59" s="2">
        <v>342.07</v>
      </c>
      <c r="Q59" s="10">
        <f t="shared" si="13"/>
        <v>772.7</v>
      </c>
      <c r="R59" s="5" t="s">
        <v>123</v>
      </c>
      <c r="S59" s="4" t="s">
        <v>122</v>
      </c>
    </row>
    <row r="60" spans="1:19" ht="38.25" x14ac:dyDescent="0.2">
      <c r="A60" s="9" t="s">
        <v>87</v>
      </c>
      <c r="B60" s="2">
        <v>603.69000000000005</v>
      </c>
      <c r="C60" s="2">
        <v>327.58999999999997</v>
      </c>
      <c r="D60" s="2">
        <v>682.57</v>
      </c>
      <c r="E60" s="2">
        <v>318.08999999999997</v>
      </c>
      <c r="F60" s="2">
        <v>445.83</v>
      </c>
      <c r="G60" s="2">
        <v>884.61</v>
      </c>
      <c r="H60" s="2">
        <v>587.99</v>
      </c>
      <c r="I60" s="2">
        <v>752.68</v>
      </c>
      <c r="J60" s="2">
        <v>153.52000000000001</v>
      </c>
      <c r="K60" s="2">
        <v>443.74</v>
      </c>
      <c r="L60" s="2">
        <v>566.27</v>
      </c>
      <c r="M60" s="2">
        <v>701.75</v>
      </c>
      <c r="N60" s="10">
        <f>SUM(B60:M60)</f>
        <v>6468.33</v>
      </c>
      <c r="O60" s="2">
        <v>1015.32</v>
      </c>
      <c r="P60" s="2">
        <v>266.14999999999998</v>
      </c>
      <c r="Q60" s="10">
        <f>SUM(O60:P60)</f>
        <v>1281.47</v>
      </c>
      <c r="R60" s="5" t="s">
        <v>123</v>
      </c>
      <c r="S60" s="4" t="s">
        <v>122</v>
      </c>
    </row>
    <row r="61" spans="1:19" ht="38.25" x14ac:dyDescent="0.2">
      <c r="A61" s="9" t="s">
        <v>88</v>
      </c>
      <c r="B61" s="2">
        <v>1259.96</v>
      </c>
      <c r="C61" s="2">
        <v>1174.55</v>
      </c>
      <c r="D61" s="2">
        <v>521.82000000000005</v>
      </c>
      <c r="E61" s="2">
        <v>485.35</v>
      </c>
      <c r="F61" s="2">
        <v>661.31</v>
      </c>
      <c r="G61" s="2">
        <v>742.85</v>
      </c>
      <c r="H61" s="2">
        <v>1884.06</v>
      </c>
      <c r="I61" s="2">
        <v>505.31</v>
      </c>
      <c r="J61" s="2">
        <v>603.33000000000004</v>
      </c>
      <c r="K61" s="2">
        <v>814.9</v>
      </c>
      <c r="L61" s="2">
        <v>967.18</v>
      </c>
      <c r="M61" s="2">
        <v>1072.06</v>
      </c>
      <c r="N61" s="10">
        <f t="shared" si="12"/>
        <v>10692.68</v>
      </c>
      <c r="O61" s="2">
        <v>1713.77</v>
      </c>
      <c r="P61" s="2">
        <v>146.16</v>
      </c>
      <c r="Q61" s="10">
        <f t="shared" si="13"/>
        <v>1859.93</v>
      </c>
      <c r="R61" s="5" t="s">
        <v>123</v>
      </c>
      <c r="S61" s="4" t="s">
        <v>122</v>
      </c>
    </row>
    <row r="62" spans="1:19" ht="38.25" x14ac:dyDescent="0.2">
      <c r="A62" s="9" t="s">
        <v>89</v>
      </c>
      <c r="B62" s="2">
        <v>612.05999999999995</v>
      </c>
      <c r="C62" s="2">
        <v>401.56</v>
      </c>
      <c r="D62" s="2">
        <v>687.89</v>
      </c>
      <c r="E62" s="2">
        <v>298.10000000000002</v>
      </c>
      <c r="F62" s="2">
        <v>929.97</v>
      </c>
      <c r="G62" s="2">
        <v>501.73</v>
      </c>
      <c r="H62" s="2">
        <v>483.48</v>
      </c>
      <c r="I62" s="2">
        <v>611.16</v>
      </c>
      <c r="J62" s="2">
        <v>255.95</v>
      </c>
      <c r="K62" s="2">
        <v>578.80999999999995</v>
      </c>
      <c r="L62" s="2">
        <v>515.4</v>
      </c>
      <c r="M62" s="2">
        <v>533.64</v>
      </c>
      <c r="N62" s="10">
        <f>SUM(B62:M62)</f>
        <v>6409.7499999999991</v>
      </c>
      <c r="O62" s="2">
        <v>579.24</v>
      </c>
      <c r="P62" s="2">
        <v>276.58999999999997</v>
      </c>
      <c r="Q62" s="10">
        <f>SUM(O62:P62)</f>
        <v>855.82999999999993</v>
      </c>
      <c r="R62" s="5" t="s">
        <v>123</v>
      </c>
      <c r="S62" s="4" t="s">
        <v>122</v>
      </c>
    </row>
    <row r="63" spans="1:19" ht="38.25" x14ac:dyDescent="0.2">
      <c r="A63" s="9" t="s">
        <v>90</v>
      </c>
      <c r="B63" s="2">
        <v>415</v>
      </c>
      <c r="C63" s="2">
        <v>380.46</v>
      </c>
      <c r="D63" s="2">
        <v>705.28</v>
      </c>
      <c r="E63" s="2">
        <v>328.47</v>
      </c>
      <c r="F63" s="2">
        <v>586.88</v>
      </c>
      <c r="G63" s="2">
        <v>1471.71</v>
      </c>
      <c r="H63" s="2">
        <v>271.66000000000003</v>
      </c>
      <c r="I63" s="2">
        <v>454.22</v>
      </c>
      <c r="J63" s="2">
        <v>174.52</v>
      </c>
      <c r="K63" s="2">
        <v>552.79999999999995</v>
      </c>
      <c r="L63" s="2">
        <v>0</v>
      </c>
      <c r="M63" s="2">
        <v>1114.71</v>
      </c>
      <c r="N63" s="10">
        <f t="shared" si="12"/>
        <v>6455.7100000000009</v>
      </c>
      <c r="O63" s="2">
        <v>0</v>
      </c>
      <c r="P63" s="2">
        <v>416.48</v>
      </c>
      <c r="Q63" s="10">
        <f t="shared" si="13"/>
        <v>416.48</v>
      </c>
      <c r="R63" s="5" t="s">
        <v>123</v>
      </c>
      <c r="S63" s="4" t="s">
        <v>122</v>
      </c>
    </row>
    <row r="64" spans="1:19" ht="38.25" x14ac:dyDescent="0.2">
      <c r="A64" s="9" t="s">
        <v>91</v>
      </c>
      <c r="B64" s="2">
        <v>1187.95</v>
      </c>
      <c r="C64" s="2">
        <v>917.46</v>
      </c>
      <c r="D64" s="2">
        <v>920.49</v>
      </c>
      <c r="E64" s="2">
        <v>0</v>
      </c>
      <c r="F64" s="2">
        <v>1175.18</v>
      </c>
      <c r="G64" s="2">
        <v>1250.29</v>
      </c>
      <c r="H64" s="2">
        <v>1023.05</v>
      </c>
      <c r="I64" s="2">
        <v>447.99</v>
      </c>
      <c r="J64" s="2">
        <v>620.77</v>
      </c>
      <c r="K64" s="2">
        <v>765.81</v>
      </c>
      <c r="L64" s="2">
        <v>431.94</v>
      </c>
      <c r="M64" s="2">
        <v>1788.37</v>
      </c>
      <c r="N64" s="10">
        <f t="shared" si="12"/>
        <v>10529.3</v>
      </c>
      <c r="O64" s="2">
        <v>930.69</v>
      </c>
      <c r="P64" s="2">
        <v>0</v>
      </c>
      <c r="Q64" s="10">
        <f t="shared" si="13"/>
        <v>930.69</v>
      </c>
      <c r="R64" s="5" t="s">
        <v>123</v>
      </c>
      <c r="S64" s="4" t="s">
        <v>122</v>
      </c>
    </row>
    <row r="65" spans="1:19" ht="38.25" x14ac:dyDescent="0.2">
      <c r="A65" s="9" t="s">
        <v>92</v>
      </c>
      <c r="B65" s="2">
        <v>775.31</v>
      </c>
      <c r="C65" s="2">
        <v>764.12</v>
      </c>
      <c r="D65" s="2">
        <v>411.45</v>
      </c>
      <c r="E65" s="2">
        <v>485.35</v>
      </c>
      <c r="F65" s="2">
        <v>1402.01</v>
      </c>
      <c r="G65" s="2">
        <v>597.07000000000005</v>
      </c>
      <c r="H65" s="2">
        <v>685.53</v>
      </c>
      <c r="I65" s="2">
        <v>390.53</v>
      </c>
      <c r="J65" s="2">
        <v>458.91</v>
      </c>
      <c r="K65" s="2">
        <v>585.67999999999995</v>
      </c>
      <c r="L65" s="2">
        <v>664.11</v>
      </c>
      <c r="M65" s="2">
        <v>670.47</v>
      </c>
      <c r="N65" s="10">
        <f>SUM(B65:M65)</f>
        <v>7890.5399999999991</v>
      </c>
      <c r="O65" s="2">
        <v>740.69</v>
      </c>
      <c r="P65" s="2">
        <v>306.11</v>
      </c>
      <c r="Q65" s="10">
        <f>SUM(O65:P65)</f>
        <v>1046.8000000000002</v>
      </c>
      <c r="R65" s="5" t="s">
        <v>123</v>
      </c>
      <c r="S65" s="4" t="s">
        <v>122</v>
      </c>
    </row>
    <row r="66" spans="1:19" ht="38.25" x14ac:dyDescent="0.2">
      <c r="A66" s="9" t="s">
        <v>93</v>
      </c>
      <c r="B66" s="2">
        <v>207.21</v>
      </c>
      <c r="C66" s="2">
        <v>411.56</v>
      </c>
      <c r="D66" s="2">
        <v>379.92</v>
      </c>
      <c r="E66" s="2">
        <v>0</v>
      </c>
      <c r="F66" s="2">
        <v>472.92</v>
      </c>
      <c r="G66" s="2">
        <v>671.35</v>
      </c>
      <c r="H66" s="2">
        <v>442.64</v>
      </c>
      <c r="I66" s="2">
        <v>387</v>
      </c>
      <c r="J66" s="2">
        <v>397.44</v>
      </c>
      <c r="K66" s="2">
        <v>45.53</v>
      </c>
      <c r="L66" s="2">
        <v>476.83</v>
      </c>
      <c r="M66" s="2">
        <v>778.58</v>
      </c>
      <c r="N66" s="10">
        <f t="shared" si="12"/>
        <v>4670.9800000000005</v>
      </c>
      <c r="O66" s="2">
        <v>0</v>
      </c>
      <c r="P66" s="2">
        <v>425.6</v>
      </c>
      <c r="Q66" s="10">
        <f t="shared" si="13"/>
        <v>425.6</v>
      </c>
      <c r="R66" s="5" t="s">
        <v>123</v>
      </c>
      <c r="S66" s="4" t="s">
        <v>122</v>
      </c>
    </row>
    <row r="67" spans="1:19" ht="38.25" x14ac:dyDescent="0.2">
      <c r="A67" s="9" t="s">
        <v>94</v>
      </c>
      <c r="B67" s="2">
        <v>1835.04</v>
      </c>
      <c r="C67" s="2">
        <v>2471.4699999999998</v>
      </c>
      <c r="D67" s="2">
        <v>72.61</v>
      </c>
      <c r="E67" s="2">
        <v>0</v>
      </c>
      <c r="F67" s="2">
        <v>1790.07</v>
      </c>
      <c r="G67" s="2">
        <v>4327.9399999999996</v>
      </c>
      <c r="H67" s="2">
        <v>1980.43</v>
      </c>
      <c r="I67" s="2">
        <v>1055.97</v>
      </c>
      <c r="J67" s="2">
        <v>719.83</v>
      </c>
      <c r="K67" s="2">
        <v>2638.31</v>
      </c>
      <c r="L67" s="2">
        <v>72.599999999999994</v>
      </c>
      <c r="M67" s="2">
        <v>1591.41</v>
      </c>
      <c r="N67" s="10">
        <f>SUM(B67:M67)</f>
        <v>18555.679999999997</v>
      </c>
      <c r="O67" s="2">
        <v>3081.46</v>
      </c>
      <c r="P67" s="2">
        <v>2644.47</v>
      </c>
      <c r="Q67" s="10">
        <f>SUM(O67:P67)</f>
        <v>5725.93</v>
      </c>
      <c r="R67" s="5" t="s">
        <v>123</v>
      </c>
      <c r="S67" s="4" t="s">
        <v>122</v>
      </c>
    </row>
    <row r="68" spans="1:19" ht="38.25" x14ac:dyDescent="0.2">
      <c r="A68" s="9" t="s">
        <v>95</v>
      </c>
      <c r="B68" s="2">
        <v>870.02</v>
      </c>
      <c r="C68" s="2">
        <v>1905.03</v>
      </c>
      <c r="D68" s="2">
        <v>788.31</v>
      </c>
      <c r="E68" s="2">
        <v>760.64</v>
      </c>
      <c r="F68" s="2">
        <v>1112.75</v>
      </c>
      <c r="G68" s="2">
        <v>3749.33</v>
      </c>
      <c r="H68" s="2">
        <v>1446.15</v>
      </c>
      <c r="I68" s="2">
        <v>1424.25</v>
      </c>
      <c r="J68" s="2">
        <v>618.57000000000005</v>
      </c>
      <c r="K68" s="2">
        <v>1072.25</v>
      </c>
      <c r="L68" s="2">
        <v>1697.39</v>
      </c>
      <c r="M68" s="2">
        <v>2521.1999999999998</v>
      </c>
      <c r="N68" s="10">
        <f t="shared" si="12"/>
        <v>17965.89</v>
      </c>
      <c r="O68" s="2">
        <v>1728.43</v>
      </c>
      <c r="P68" s="2">
        <v>906.98</v>
      </c>
      <c r="Q68" s="10">
        <f t="shared" si="13"/>
        <v>2635.41</v>
      </c>
      <c r="R68" s="5" t="s">
        <v>123</v>
      </c>
      <c r="S68" s="4" t="s">
        <v>122</v>
      </c>
    </row>
    <row r="69" spans="1:19" ht="38.25" x14ac:dyDescent="0.2">
      <c r="A69" s="9" t="s">
        <v>96</v>
      </c>
      <c r="B69" s="2">
        <v>3019.4</v>
      </c>
      <c r="C69" s="2">
        <v>2657.16</v>
      </c>
      <c r="D69" s="2">
        <v>1449.38</v>
      </c>
      <c r="E69" s="2">
        <v>1518.99</v>
      </c>
      <c r="F69" s="2">
        <v>1805.88</v>
      </c>
      <c r="G69" s="2">
        <v>4822.8599999999997</v>
      </c>
      <c r="H69" s="2">
        <v>2140.46</v>
      </c>
      <c r="I69" s="2">
        <v>1176.02</v>
      </c>
      <c r="J69" s="2">
        <v>1375.4</v>
      </c>
      <c r="K69" s="2">
        <v>2438.37</v>
      </c>
      <c r="L69" s="2">
        <v>2836.72</v>
      </c>
      <c r="M69" s="2">
        <v>2896.47</v>
      </c>
      <c r="N69" s="10">
        <f t="shared" si="12"/>
        <v>28137.110000000004</v>
      </c>
      <c r="O69" s="2">
        <v>2992.17</v>
      </c>
      <c r="P69" s="2">
        <v>2563.41</v>
      </c>
      <c r="Q69" s="10">
        <f t="shared" si="13"/>
        <v>5555.58</v>
      </c>
      <c r="R69" s="5" t="s">
        <v>123</v>
      </c>
      <c r="S69" s="4" t="s">
        <v>122</v>
      </c>
    </row>
    <row r="70" spans="1:19" ht="38.25" x14ac:dyDescent="0.2">
      <c r="A70" s="9" t="s">
        <v>97</v>
      </c>
      <c r="B70" s="2">
        <v>737.4</v>
      </c>
      <c r="C70" s="2">
        <v>393.78</v>
      </c>
      <c r="D70" s="2">
        <v>677.87</v>
      </c>
      <c r="E70" s="2">
        <v>375.39</v>
      </c>
      <c r="F70" s="2">
        <v>430.05</v>
      </c>
      <c r="G70" s="2">
        <v>1232.1300000000001</v>
      </c>
      <c r="H70" s="2">
        <v>517.22</v>
      </c>
      <c r="I70" s="2">
        <v>353.07</v>
      </c>
      <c r="J70" s="2">
        <v>473.44</v>
      </c>
      <c r="K70" s="2">
        <v>517.69000000000005</v>
      </c>
      <c r="L70" s="2">
        <v>581.05999999999995</v>
      </c>
      <c r="M70" s="2">
        <v>1047.48</v>
      </c>
      <c r="N70" s="10">
        <f>SUM(B70:M70)</f>
        <v>7336.5799999999981</v>
      </c>
      <c r="O70" s="2">
        <v>259.60000000000002</v>
      </c>
      <c r="P70" s="2">
        <v>577.04</v>
      </c>
      <c r="Q70" s="10">
        <f>SUM(O70:P70)</f>
        <v>836.64</v>
      </c>
      <c r="R70" s="5" t="s">
        <v>123</v>
      </c>
      <c r="S70" s="4" t="s">
        <v>122</v>
      </c>
    </row>
    <row r="71" spans="1:19" ht="38.25" x14ac:dyDescent="0.2">
      <c r="A71" s="9" t="s">
        <v>98</v>
      </c>
      <c r="B71" s="2">
        <v>0</v>
      </c>
      <c r="C71" s="2">
        <v>259.26</v>
      </c>
      <c r="D71" s="2">
        <v>408.84</v>
      </c>
      <c r="E71" s="2">
        <v>920.96</v>
      </c>
      <c r="F71" s="2">
        <v>680.79</v>
      </c>
      <c r="G71" s="2">
        <v>156.25</v>
      </c>
      <c r="H71" s="2">
        <v>531.21</v>
      </c>
      <c r="I71" s="2">
        <v>268.36</v>
      </c>
      <c r="J71" s="2">
        <v>80.709999999999994</v>
      </c>
      <c r="K71" s="2">
        <v>472.71</v>
      </c>
      <c r="L71" s="2">
        <v>221.15</v>
      </c>
      <c r="M71" s="2">
        <v>998</v>
      </c>
      <c r="N71" s="10">
        <f t="shared" si="12"/>
        <v>4998.24</v>
      </c>
      <c r="O71" s="2">
        <v>259.52</v>
      </c>
      <c r="P71" s="2">
        <v>326.41000000000003</v>
      </c>
      <c r="Q71" s="10">
        <f t="shared" si="13"/>
        <v>585.93000000000006</v>
      </c>
      <c r="R71" s="5" t="s">
        <v>123</v>
      </c>
      <c r="S71" s="4" t="s">
        <v>122</v>
      </c>
    </row>
    <row r="72" spans="1:19" ht="38.25" x14ac:dyDescent="0.2">
      <c r="A72" s="9" t="s">
        <v>99</v>
      </c>
      <c r="B72" s="2">
        <v>838.22</v>
      </c>
      <c r="C72" s="2">
        <v>306.7</v>
      </c>
      <c r="D72" s="2">
        <v>765.84</v>
      </c>
      <c r="E72" s="2">
        <v>933.45</v>
      </c>
      <c r="F72" s="2">
        <v>671.69</v>
      </c>
      <c r="G72" s="2">
        <v>323.95999999999998</v>
      </c>
      <c r="H72" s="2">
        <v>799.59</v>
      </c>
      <c r="I72" s="2">
        <v>126.53</v>
      </c>
      <c r="J72" s="2">
        <v>501.13</v>
      </c>
      <c r="K72" s="2">
        <v>830.45</v>
      </c>
      <c r="L72" s="2">
        <v>683.87</v>
      </c>
      <c r="M72" s="2">
        <v>1180.0899999999999</v>
      </c>
      <c r="N72" s="10">
        <f t="shared" si="12"/>
        <v>7961.5199999999995</v>
      </c>
      <c r="O72" s="2">
        <v>275.62</v>
      </c>
      <c r="P72" s="2">
        <v>624.39</v>
      </c>
      <c r="Q72" s="10">
        <f t="shared" si="13"/>
        <v>900.01</v>
      </c>
      <c r="R72" s="5" t="s">
        <v>123</v>
      </c>
      <c r="S72" s="4" t="s">
        <v>122</v>
      </c>
    </row>
    <row r="73" spans="1:19" ht="38.25" x14ac:dyDescent="0.2">
      <c r="A73" s="9" t="s">
        <v>100</v>
      </c>
      <c r="B73" s="2">
        <v>878.84</v>
      </c>
      <c r="C73" s="2">
        <v>567.99</v>
      </c>
      <c r="D73" s="2">
        <v>1394.76</v>
      </c>
      <c r="E73" s="2">
        <v>1071.1199999999999</v>
      </c>
      <c r="F73" s="2">
        <v>904.13</v>
      </c>
      <c r="G73" s="2">
        <v>847.15</v>
      </c>
      <c r="H73" s="2">
        <v>1087.45</v>
      </c>
      <c r="I73" s="2">
        <v>578.58000000000004</v>
      </c>
      <c r="J73" s="2">
        <v>599.58000000000004</v>
      </c>
      <c r="K73" s="2">
        <v>1285.96</v>
      </c>
      <c r="L73" s="2">
        <v>966.28</v>
      </c>
      <c r="M73" s="2">
        <v>799.7</v>
      </c>
      <c r="N73" s="10">
        <f t="shared" si="12"/>
        <v>10981.54</v>
      </c>
      <c r="O73" s="2">
        <v>849.61</v>
      </c>
      <c r="P73" s="2">
        <v>529.38</v>
      </c>
      <c r="Q73" s="10">
        <f t="shared" si="13"/>
        <v>1378.99</v>
      </c>
      <c r="R73" s="5" t="s">
        <v>123</v>
      </c>
      <c r="S73" s="4" t="s">
        <v>122</v>
      </c>
    </row>
    <row r="74" spans="1:19" ht="38.25" x14ac:dyDescent="0.2">
      <c r="A74" s="9" t="s">
        <v>101</v>
      </c>
      <c r="B74" s="2">
        <v>434.39</v>
      </c>
      <c r="C74" s="2">
        <v>413.34</v>
      </c>
      <c r="D74" s="2">
        <v>1232.19</v>
      </c>
      <c r="E74" s="2">
        <v>1128.18</v>
      </c>
      <c r="F74" s="2">
        <v>496.74</v>
      </c>
      <c r="G74" s="2">
        <v>228.62</v>
      </c>
      <c r="H74" s="2">
        <v>140.37</v>
      </c>
      <c r="I74" s="2">
        <v>280.55</v>
      </c>
      <c r="J74" s="2">
        <v>153.88999999999999</v>
      </c>
      <c r="K74" s="2">
        <v>271.02</v>
      </c>
      <c r="L74" s="2">
        <v>0</v>
      </c>
      <c r="M74" s="2">
        <v>671.47</v>
      </c>
      <c r="N74" s="10">
        <f t="shared" si="12"/>
        <v>5450.7600000000011</v>
      </c>
      <c r="O74" s="2">
        <v>768.9</v>
      </c>
      <c r="P74" s="2">
        <v>893.22</v>
      </c>
      <c r="Q74" s="10">
        <f t="shared" si="13"/>
        <v>1662.12</v>
      </c>
      <c r="R74" s="5" t="s">
        <v>123</v>
      </c>
      <c r="S74" s="4" t="s">
        <v>122</v>
      </c>
    </row>
    <row r="75" spans="1:19" ht="38.25" x14ac:dyDescent="0.2">
      <c r="A75" s="9" t="s">
        <v>102</v>
      </c>
      <c r="B75" s="2">
        <v>4607.42</v>
      </c>
      <c r="C75" s="2">
        <v>4979.63</v>
      </c>
      <c r="D75" s="2">
        <v>4925.82</v>
      </c>
      <c r="E75" s="2">
        <v>3680.48</v>
      </c>
      <c r="F75" s="2">
        <v>3256.66</v>
      </c>
      <c r="G75" s="2">
        <v>2595.62</v>
      </c>
      <c r="H75" s="2">
        <v>2225.31</v>
      </c>
      <c r="I75" s="2">
        <v>2022.26</v>
      </c>
      <c r="J75" s="2">
        <v>3546.61</v>
      </c>
      <c r="K75" s="2">
        <v>4853.6400000000003</v>
      </c>
      <c r="L75" s="2">
        <v>4583.04</v>
      </c>
      <c r="M75" s="2">
        <v>4349.71</v>
      </c>
      <c r="N75" s="10">
        <f>SUM(B75:M75)</f>
        <v>45626.2</v>
      </c>
      <c r="O75" s="2">
        <v>4731.6000000000004</v>
      </c>
      <c r="P75" s="2">
        <v>3613.47</v>
      </c>
      <c r="Q75" s="10">
        <f>SUM(O75:P75)</f>
        <v>8345.07</v>
      </c>
      <c r="R75" s="5" t="s">
        <v>123</v>
      </c>
      <c r="S75" s="4" t="s">
        <v>122</v>
      </c>
    </row>
    <row r="76" spans="1:19" ht="38.25" x14ac:dyDescent="0.2">
      <c r="A76" s="9" t="s">
        <v>103</v>
      </c>
      <c r="B76" s="2">
        <v>8735.6200000000008</v>
      </c>
      <c r="C76" s="2">
        <v>8126.87</v>
      </c>
      <c r="D76" s="2">
        <v>7416.88</v>
      </c>
      <c r="E76" s="2">
        <v>8760.41</v>
      </c>
      <c r="F76" s="2">
        <v>7027.55</v>
      </c>
      <c r="G76" s="2">
        <v>6335.73</v>
      </c>
      <c r="H76" s="2">
        <v>5399.61</v>
      </c>
      <c r="I76" s="2">
        <v>3318.98</v>
      </c>
      <c r="J76" s="2">
        <v>3395.54</v>
      </c>
      <c r="K76" s="2">
        <v>6932.54</v>
      </c>
      <c r="L76" s="2">
        <v>9268.94</v>
      </c>
      <c r="M76" s="2">
        <v>8659</v>
      </c>
      <c r="N76" s="10">
        <f t="shared" si="8"/>
        <v>83377.67</v>
      </c>
      <c r="O76" s="2">
        <v>8129.7</v>
      </c>
      <c r="P76" s="2">
        <v>8361.4699999999993</v>
      </c>
      <c r="Q76" s="10">
        <f t="shared" si="9"/>
        <v>16491.169999999998</v>
      </c>
      <c r="R76" s="5" t="s">
        <v>123</v>
      </c>
      <c r="S76" s="4" t="s">
        <v>122</v>
      </c>
    </row>
    <row r="77" spans="1:19" ht="38.25" x14ac:dyDescent="0.2">
      <c r="A77" s="9" t="s">
        <v>104</v>
      </c>
      <c r="B77" s="2">
        <v>2288.33</v>
      </c>
      <c r="C77" s="2">
        <v>5383.68</v>
      </c>
      <c r="D77" s="2">
        <v>3634.18</v>
      </c>
      <c r="E77" s="2">
        <v>5001.1499999999996</v>
      </c>
      <c r="F77" s="2">
        <v>972.74</v>
      </c>
      <c r="G77" s="2">
        <v>2657.52</v>
      </c>
      <c r="H77" s="2">
        <v>3293.13</v>
      </c>
      <c r="I77" s="2">
        <v>1662.15</v>
      </c>
      <c r="J77" s="2">
        <v>2259</v>
      </c>
      <c r="K77" s="2">
        <v>3700.75</v>
      </c>
      <c r="L77" s="2">
        <v>2326.4899999999998</v>
      </c>
      <c r="M77" s="2">
        <v>4031.33</v>
      </c>
      <c r="N77" s="10">
        <f>SUM(B77:M77)</f>
        <v>37210.450000000004</v>
      </c>
      <c r="O77" s="2">
        <v>6368.29</v>
      </c>
      <c r="P77" s="2">
        <v>1206.6099999999999</v>
      </c>
      <c r="Q77" s="10">
        <f>SUM(O77:P77)</f>
        <v>7574.9</v>
      </c>
      <c r="R77" s="5" t="s">
        <v>123</v>
      </c>
      <c r="S77" s="4" t="s">
        <v>122</v>
      </c>
    </row>
    <row r="78" spans="1:19" ht="51" x14ac:dyDescent="0.2">
      <c r="A78" s="9" t="s">
        <v>105</v>
      </c>
      <c r="B78" s="2">
        <v>1455.85</v>
      </c>
      <c r="C78" s="2">
        <v>1493.26</v>
      </c>
      <c r="D78" s="2">
        <v>1489.16</v>
      </c>
      <c r="E78" s="2">
        <v>1201.48</v>
      </c>
      <c r="F78" s="2">
        <v>1041.67</v>
      </c>
      <c r="G78" s="2">
        <v>758.36</v>
      </c>
      <c r="H78" s="2">
        <v>446.95</v>
      </c>
      <c r="I78" s="2">
        <v>427.03</v>
      </c>
      <c r="J78" s="2">
        <v>1189.2</v>
      </c>
      <c r="K78" s="2">
        <v>1591.96</v>
      </c>
      <c r="L78" s="2">
        <v>1526.53</v>
      </c>
      <c r="M78" s="2">
        <v>1430.81</v>
      </c>
      <c r="N78" s="10">
        <f t="shared" si="8"/>
        <v>14052.260000000002</v>
      </c>
      <c r="O78" s="2">
        <v>1627.14</v>
      </c>
      <c r="P78" s="2">
        <v>1230.92</v>
      </c>
      <c r="Q78" s="10">
        <f t="shared" si="9"/>
        <v>2858.0600000000004</v>
      </c>
      <c r="R78" s="5" t="s">
        <v>123</v>
      </c>
      <c r="S78" s="4" t="s">
        <v>122</v>
      </c>
    </row>
    <row r="79" spans="1:19" ht="38.25" x14ac:dyDescent="0.2">
      <c r="A79" s="9" t="s">
        <v>106</v>
      </c>
      <c r="B79" s="2">
        <v>6941.4</v>
      </c>
      <c r="C79" s="2">
        <v>6905.64</v>
      </c>
      <c r="D79" s="2">
        <v>7477.88</v>
      </c>
      <c r="E79" s="2">
        <v>7701.46</v>
      </c>
      <c r="F79" s="2">
        <v>6663.66</v>
      </c>
      <c r="G79" s="2">
        <v>6715.44</v>
      </c>
      <c r="H79" s="2">
        <v>6252.08</v>
      </c>
      <c r="I79" s="2">
        <v>3650.84</v>
      </c>
      <c r="J79" s="2">
        <v>4630.95</v>
      </c>
      <c r="K79" s="2">
        <v>7545.79</v>
      </c>
      <c r="L79" s="2">
        <v>9087.4500000000007</v>
      </c>
      <c r="M79" s="2">
        <v>8439.5</v>
      </c>
      <c r="N79" s="10">
        <f t="shared" si="8"/>
        <v>82012.090000000011</v>
      </c>
      <c r="O79" s="2">
        <v>7179.29</v>
      </c>
      <c r="P79" s="2">
        <v>7975.85</v>
      </c>
      <c r="Q79" s="10">
        <f t="shared" si="9"/>
        <v>15155.14</v>
      </c>
      <c r="R79" s="5" t="s">
        <v>123</v>
      </c>
      <c r="S79" s="4" t="s">
        <v>122</v>
      </c>
    </row>
    <row r="80" spans="1:19" ht="38.25" x14ac:dyDescent="0.2">
      <c r="A80" s="9" t="s">
        <v>107</v>
      </c>
      <c r="B80" s="2">
        <v>5563.06</v>
      </c>
      <c r="C80" s="2">
        <v>5504.57</v>
      </c>
      <c r="D80" s="2">
        <v>5508.71</v>
      </c>
      <c r="E80" s="2">
        <v>5662.47</v>
      </c>
      <c r="F80" s="2">
        <v>4857.9799999999996</v>
      </c>
      <c r="G80" s="2">
        <v>5462.04</v>
      </c>
      <c r="H80" s="2">
        <v>4691.4799999999996</v>
      </c>
      <c r="I80" s="2">
        <v>3498.02</v>
      </c>
      <c r="J80" s="2">
        <v>3294.85</v>
      </c>
      <c r="K80" s="2">
        <v>5131.5</v>
      </c>
      <c r="L80" s="2">
        <v>6180.77</v>
      </c>
      <c r="M80" s="2">
        <v>5664.79</v>
      </c>
      <c r="N80" s="10">
        <f t="shared" si="8"/>
        <v>61020.24</v>
      </c>
      <c r="O80" s="2">
        <v>5125.37</v>
      </c>
      <c r="P80" s="2">
        <v>2830.68</v>
      </c>
      <c r="Q80" s="10">
        <f t="shared" si="9"/>
        <v>7956.0499999999993</v>
      </c>
      <c r="R80" s="5" t="s">
        <v>123</v>
      </c>
      <c r="S80" s="4" t="s">
        <v>122</v>
      </c>
    </row>
    <row r="81" spans="1:19" ht="38.25" x14ac:dyDescent="0.2">
      <c r="A81" s="9" t="s">
        <v>108</v>
      </c>
      <c r="B81" s="2">
        <v>3871.73</v>
      </c>
      <c r="C81" s="2">
        <v>3891.62</v>
      </c>
      <c r="D81" s="2">
        <v>3877.28</v>
      </c>
      <c r="E81" s="2">
        <v>2903.36</v>
      </c>
      <c r="F81" s="2">
        <v>2636.21</v>
      </c>
      <c r="G81" s="2">
        <v>2438.83</v>
      </c>
      <c r="H81" s="2">
        <v>1830.03</v>
      </c>
      <c r="I81" s="2">
        <v>1877.86</v>
      </c>
      <c r="J81" s="2">
        <v>2748.44</v>
      </c>
      <c r="K81" s="2">
        <v>3424.35</v>
      </c>
      <c r="L81" s="2">
        <v>3411.53</v>
      </c>
      <c r="M81" s="2">
        <v>3157.16</v>
      </c>
      <c r="N81" s="10">
        <f t="shared" si="8"/>
        <v>36068.399999999994</v>
      </c>
      <c r="O81" s="2">
        <v>3465.73</v>
      </c>
      <c r="P81" s="2">
        <v>2713.7</v>
      </c>
      <c r="Q81" s="10">
        <f t="shared" si="9"/>
        <v>6179.43</v>
      </c>
      <c r="R81" s="5" t="s">
        <v>123</v>
      </c>
      <c r="S81" s="4" t="s">
        <v>122</v>
      </c>
    </row>
    <row r="82" spans="1:19" ht="38.25" x14ac:dyDescent="0.2">
      <c r="A82" s="9" t="s">
        <v>109</v>
      </c>
      <c r="B82" s="2">
        <v>4219.3100000000004</v>
      </c>
      <c r="C82" s="2">
        <v>4205.5600000000004</v>
      </c>
      <c r="D82" s="2">
        <v>2304.12</v>
      </c>
      <c r="E82" s="2">
        <v>6792.52</v>
      </c>
      <c r="F82" s="2">
        <v>5646.89</v>
      </c>
      <c r="G82" s="2">
        <v>3850.39</v>
      </c>
      <c r="H82" s="2">
        <v>2605.2199999999998</v>
      </c>
      <c r="I82" s="2">
        <v>3314.21</v>
      </c>
      <c r="J82" s="2">
        <v>1572.9</v>
      </c>
      <c r="K82" s="2">
        <v>3445.07</v>
      </c>
      <c r="L82" s="2">
        <v>4630.1099999999997</v>
      </c>
      <c r="M82" s="2">
        <v>7424.33</v>
      </c>
      <c r="N82" s="10">
        <f t="shared" si="8"/>
        <v>50010.630000000005</v>
      </c>
      <c r="O82" s="2">
        <v>2141.44</v>
      </c>
      <c r="P82" s="2">
        <v>5317.75</v>
      </c>
      <c r="Q82" s="10">
        <f t="shared" si="9"/>
        <v>7459.1900000000005</v>
      </c>
      <c r="R82" s="5" t="s">
        <v>123</v>
      </c>
      <c r="S82" s="4" t="s">
        <v>122</v>
      </c>
    </row>
    <row r="83" spans="1:19" ht="38.25" x14ac:dyDescent="0.2">
      <c r="A83" s="9" t="s">
        <v>110</v>
      </c>
      <c r="B83" s="2">
        <v>4723.29</v>
      </c>
      <c r="C83" s="2">
        <v>8867.09</v>
      </c>
      <c r="D83" s="2">
        <v>8625.0300000000007</v>
      </c>
      <c r="E83" s="2">
        <v>8763.19</v>
      </c>
      <c r="F83" s="2">
        <v>7978.53</v>
      </c>
      <c r="G83" s="2">
        <v>6825.38</v>
      </c>
      <c r="H83" s="2">
        <v>9086</v>
      </c>
      <c r="I83" s="2">
        <v>3328.71</v>
      </c>
      <c r="J83" s="2">
        <v>2186.56</v>
      </c>
      <c r="K83" s="2">
        <v>7082.58</v>
      </c>
      <c r="L83" s="2">
        <v>6328</v>
      </c>
      <c r="M83" s="2">
        <v>14025.57</v>
      </c>
      <c r="N83" s="10">
        <f t="shared" si="8"/>
        <v>87819.93</v>
      </c>
      <c r="O83" s="2">
        <v>8916.1</v>
      </c>
      <c r="P83" s="2">
        <v>4242.8</v>
      </c>
      <c r="Q83" s="10">
        <f t="shared" si="9"/>
        <v>13158.900000000001</v>
      </c>
      <c r="R83" s="5" t="s">
        <v>123</v>
      </c>
      <c r="S83" s="4" t="s">
        <v>122</v>
      </c>
    </row>
    <row r="84" spans="1:19" ht="38.25" x14ac:dyDescent="0.2">
      <c r="A84" s="9" t="s">
        <v>111</v>
      </c>
      <c r="B84" s="2">
        <v>5079.6000000000004</v>
      </c>
      <c r="C84" s="2">
        <v>4412.3999999999996</v>
      </c>
      <c r="D84" s="2">
        <v>9252.1899999999987</v>
      </c>
      <c r="E84" s="2">
        <v>4989.45</v>
      </c>
      <c r="F84" s="2">
        <v>6392.6900000000005</v>
      </c>
      <c r="G84" s="2">
        <v>8731.380000000001</v>
      </c>
      <c r="H84" s="2">
        <v>4886.0099999999993</v>
      </c>
      <c r="I84" s="2">
        <v>2262.98</v>
      </c>
      <c r="J84" s="2">
        <v>1653.46</v>
      </c>
      <c r="K84" s="2">
        <v>5895.5500000000011</v>
      </c>
      <c r="L84" s="2">
        <v>2944.05</v>
      </c>
      <c r="M84" s="2">
        <v>12411.84</v>
      </c>
      <c r="N84" s="10">
        <f t="shared" si="8"/>
        <v>68911.60000000002</v>
      </c>
      <c r="O84" s="2">
        <v>4832.82</v>
      </c>
      <c r="P84" s="2">
        <v>4699.55</v>
      </c>
      <c r="Q84" s="10">
        <f t="shared" si="9"/>
        <v>9532.369999999999</v>
      </c>
      <c r="R84" s="5" t="s">
        <v>123</v>
      </c>
      <c r="S84" s="4" t="s">
        <v>122</v>
      </c>
    </row>
    <row r="85" spans="1:19" ht="38.25" x14ac:dyDescent="0.2">
      <c r="A85" s="9" t="s">
        <v>112</v>
      </c>
      <c r="B85" s="2">
        <v>0</v>
      </c>
      <c r="C85" s="2">
        <v>4318.22</v>
      </c>
      <c r="D85" s="2">
        <v>2467.96</v>
      </c>
      <c r="E85" s="2">
        <v>2789.64</v>
      </c>
      <c r="F85" s="2">
        <v>4483.7700000000004</v>
      </c>
      <c r="G85" s="2">
        <v>967.52</v>
      </c>
      <c r="H85" s="2">
        <v>2577.41</v>
      </c>
      <c r="I85" s="2">
        <v>1568.37</v>
      </c>
      <c r="J85" s="2">
        <v>1243.28</v>
      </c>
      <c r="K85" s="2">
        <v>1976.67</v>
      </c>
      <c r="L85" s="2">
        <v>4441.57</v>
      </c>
      <c r="M85" s="2">
        <v>4723.74</v>
      </c>
      <c r="N85" s="10">
        <f t="shared" si="8"/>
        <v>31558.149999999994</v>
      </c>
      <c r="O85" s="2">
        <v>0</v>
      </c>
      <c r="P85" s="2">
        <v>1840.27</v>
      </c>
      <c r="Q85" s="10">
        <f t="shared" si="9"/>
        <v>1840.27</v>
      </c>
      <c r="R85" s="5" t="s">
        <v>123</v>
      </c>
      <c r="S85" s="4" t="s">
        <v>122</v>
      </c>
    </row>
    <row r="86" spans="1:19" ht="38.25" x14ac:dyDescent="0.2">
      <c r="A86" s="9" t="s">
        <v>113</v>
      </c>
      <c r="B86" s="2">
        <v>4554.47</v>
      </c>
      <c r="C86" s="2">
        <v>48.29</v>
      </c>
      <c r="D86" s="2">
        <v>3965.32</v>
      </c>
      <c r="E86" s="2">
        <v>1217.58</v>
      </c>
      <c r="F86" s="2">
        <v>4751.62</v>
      </c>
      <c r="G86" s="2">
        <v>1154.31</v>
      </c>
      <c r="H86" s="2">
        <v>1510.39</v>
      </c>
      <c r="I86" s="2">
        <v>1733.97</v>
      </c>
      <c r="J86" s="2">
        <v>1392.14</v>
      </c>
      <c r="K86" s="2">
        <v>3476.42</v>
      </c>
      <c r="L86" s="2">
        <v>3327.08</v>
      </c>
      <c r="M86" s="2">
        <v>32.450000000000003</v>
      </c>
      <c r="N86" s="10">
        <f t="shared" si="8"/>
        <v>27164.040000000005</v>
      </c>
      <c r="O86" s="2">
        <v>4303.6099999999997</v>
      </c>
      <c r="P86" s="2">
        <v>1233.0999999999999</v>
      </c>
      <c r="Q86" s="10">
        <f t="shared" si="9"/>
        <v>5536.7099999999991</v>
      </c>
      <c r="R86" s="5" t="s">
        <v>123</v>
      </c>
      <c r="S86" s="4" t="s">
        <v>122</v>
      </c>
    </row>
    <row r="87" spans="1:19" ht="38.25" x14ac:dyDescent="0.2">
      <c r="A87" s="9" t="s">
        <v>114</v>
      </c>
      <c r="B87" s="2">
        <v>2606.62</v>
      </c>
      <c r="C87" s="2">
        <v>1546.62</v>
      </c>
      <c r="D87" s="2">
        <v>4773.3</v>
      </c>
      <c r="E87" s="2">
        <v>4043.52</v>
      </c>
      <c r="F87" s="2">
        <v>1987.06</v>
      </c>
      <c r="G87" s="2">
        <v>4415.45</v>
      </c>
      <c r="H87" s="2">
        <v>1948.12</v>
      </c>
      <c r="I87" s="2">
        <v>3395.64</v>
      </c>
      <c r="J87" s="2">
        <v>2368.86</v>
      </c>
      <c r="K87" s="2">
        <v>3566.99</v>
      </c>
      <c r="L87" s="2"/>
      <c r="M87" s="2">
        <v>7957.9</v>
      </c>
      <c r="N87" s="10">
        <f t="shared" si="8"/>
        <v>38610.080000000002</v>
      </c>
      <c r="O87" s="2">
        <v>2154.84</v>
      </c>
      <c r="P87" s="2">
        <v>3623.44</v>
      </c>
      <c r="Q87" s="10">
        <f t="shared" si="9"/>
        <v>5778.2800000000007</v>
      </c>
      <c r="R87" s="5" t="s">
        <v>123</v>
      </c>
      <c r="S87" s="4" t="s">
        <v>122</v>
      </c>
    </row>
    <row r="88" spans="1:19" ht="38.25" x14ac:dyDescent="0.2">
      <c r="A88" s="9" t="s">
        <v>115</v>
      </c>
      <c r="B88" s="2">
        <v>2784.67</v>
      </c>
      <c r="C88" s="2">
        <v>1124.31</v>
      </c>
      <c r="D88" s="2">
        <v>1199.45</v>
      </c>
      <c r="E88" s="2">
        <v>2024.53</v>
      </c>
      <c r="F88" s="2">
        <v>4566.4799999999996</v>
      </c>
      <c r="G88" s="2">
        <v>2537.41</v>
      </c>
      <c r="H88" s="2">
        <v>1416.06</v>
      </c>
      <c r="I88" s="2">
        <v>1011.15</v>
      </c>
      <c r="J88" s="2">
        <v>1400.1</v>
      </c>
      <c r="K88" s="2">
        <v>1973.68</v>
      </c>
      <c r="L88" s="2">
        <v>2645.77</v>
      </c>
      <c r="M88" s="2">
        <v>3528.76</v>
      </c>
      <c r="N88" s="10">
        <f t="shared" si="8"/>
        <v>26212.369999999995</v>
      </c>
      <c r="O88" s="2">
        <v>1509.05</v>
      </c>
      <c r="P88" s="2">
        <v>2717.27</v>
      </c>
      <c r="Q88" s="10">
        <f t="shared" si="9"/>
        <v>4226.32</v>
      </c>
      <c r="R88" s="5" t="s">
        <v>123</v>
      </c>
      <c r="S88" s="4" t="s">
        <v>122</v>
      </c>
    </row>
    <row r="89" spans="1:19" ht="38.25" x14ac:dyDescent="0.2">
      <c r="A89" s="9" t="s">
        <v>116</v>
      </c>
      <c r="B89" s="2">
        <v>10117.92</v>
      </c>
      <c r="C89" s="2">
        <v>10954.28</v>
      </c>
      <c r="D89" s="2">
        <v>8855.61</v>
      </c>
      <c r="E89" s="2">
        <v>9595.35</v>
      </c>
      <c r="F89" s="2">
        <v>4028.49</v>
      </c>
      <c r="G89" s="2">
        <v>6953.45</v>
      </c>
      <c r="H89" s="2">
        <v>7314.54</v>
      </c>
      <c r="I89" s="2">
        <v>4253.62</v>
      </c>
      <c r="J89" s="2">
        <v>5838.24</v>
      </c>
      <c r="K89" s="2">
        <v>4884.66</v>
      </c>
      <c r="L89" s="2">
        <v>10303.91</v>
      </c>
      <c r="M89" s="2">
        <v>5538.31</v>
      </c>
      <c r="N89" s="10">
        <f t="shared" si="8"/>
        <v>88638.38</v>
      </c>
      <c r="O89" s="2">
        <v>8492.83</v>
      </c>
      <c r="P89" s="2">
        <v>8087.67</v>
      </c>
      <c r="Q89" s="10">
        <f>SUM(O89:P89)</f>
        <v>16580.5</v>
      </c>
      <c r="R89" s="5" t="s">
        <v>123</v>
      </c>
      <c r="S89" s="4" t="s">
        <v>122</v>
      </c>
    </row>
    <row r="90" spans="1:19" ht="38.25" x14ac:dyDescent="0.2">
      <c r="A90" s="9" t="s">
        <v>117</v>
      </c>
      <c r="B90" s="2">
        <f>512.01+383.55+549.01+394.24</f>
        <v>1838.81</v>
      </c>
      <c r="C90" s="2">
        <f>926.86+383.55</f>
        <v>1310.4100000000001</v>
      </c>
      <c r="D90" s="2">
        <f>383.55+512.01+545.55</f>
        <v>1441.11</v>
      </c>
      <c r="E90" s="2">
        <f>1964.18+361.37+471.69</f>
        <v>2797.2400000000002</v>
      </c>
      <c r="F90" s="2">
        <f>349.09+496.26+697.28</f>
        <v>1542.6299999999999</v>
      </c>
      <c r="G90" s="2">
        <f>496.07+352.75+702.44</f>
        <v>1551.26</v>
      </c>
      <c r="H90" s="2">
        <f>506.7+354.58+720.99</f>
        <v>1582.27</v>
      </c>
      <c r="I90" s="2">
        <f>292.83+483.24+862.8</f>
        <v>1638.87</v>
      </c>
      <c r="J90" s="2">
        <f>491.5+351.66+693.99</f>
        <v>1537.15</v>
      </c>
      <c r="K90" s="2">
        <f>417.27+598.33+862.8</f>
        <v>1878.4</v>
      </c>
      <c r="L90" s="2">
        <f>533.28+872.07+429.54</f>
        <v>1834.8899999999999</v>
      </c>
      <c r="M90" s="2">
        <f>997.78+455.29+533.69</f>
        <v>1986.76</v>
      </c>
      <c r="N90" s="10">
        <f t="shared" si="8"/>
        <v>20939.799999999996</v>
      </c>
      <c r="O90" s="2">
        <f>435.89+301.73</f>
        <v>737.62</v>
      </c>
      <c r="P90" s="2">
        <f>497.85+328.79+879.42</f>
        <v>1706.06</v>
      </c>
      <c r="Q90" s="10">
        <f>SUM(O90:P90)</f>
        <v>2443.6799999999998</v>
      </c>
      <c r="R90" s="5" t="s">
        <v>123</v>
      </c>
      <c r="S90" s="4" t="s">
        <v>122</v>
      </c>
    </row>
    <row r="91" spans="1:19" ht="38.25" x14ac:dyDescent="0.2">
      <c r="A91" s="9" t="s">
        <v>118</v>
      </c>
      <c r="B91" s="2">
        <v>1691.52</v>
      </c>
      <c r="C91" s="2">
        <v>0</v>
      </c>
      <c r="D91" s="2">
        <v>937.19</v>
      </c>
      <c r="E91" s="2">
        <v>1060.52</v>
      </c>
      <c r="F91" s="2">
        <v>699.85</v>
      </c>
      <c r="G91" s="2">
        <v>675.18</v>
      </c>
      <c r="H91" s="2">
        <v>1383.24</v>
      </c>
      <c r="I91" s="2">
        <v>0</v>
      </c>
      <c r="J91" s="2">
        <v>0</v>
      </c>
      <c r="K91" s="2">
        <v>1249.19</v>
      </c>
      <c r="L91" s="2">
        <v>1592.53</v>
      </c>
      <c r="M91" s="2">
        <v>0</v>
      </c>
      <c r="N91" s="10">
        <v>9289.2200000000012</v>
      </c>
      <c r="O91" s="2">
        <v>887.45</v>
      </c>
      <c r="P91" s="2">
        <v>1026.1400000000001</v>
      </c>
      <c r="Q91" s="10">
        <v>1913.5900000000001</v>
      </c>
      <c r="R91" s="5" t="s">
        <v>123</v>
      </c>
      <c r="S91" s="4" t="s">
        <v>122</v>
      </c>
    </row>
    <row r="92" spans="1:19" ht="38.25" x14ac:dyDescent="0.2">
      <c r="A92" s="9" t="s">
        <v>119</v>
      </c>
      <c r="B92" s="2">
        <v>193.37</v>
      </c>
      <c r="C92" s="2">
        <v>445.05</v>
      </c>
      <c r="D92" s="2">
        <v>204.71</v>
      </c>
      <c r="E92" s="2">
        <v>203.97</v>
      </c>
      <c r="F92" s="2">
        <v>655.39</v>
      </c>
      <c r="G92" s="2">
        <v>404.4</v>
      </c>
      <c r="H92" s="2">
        <v>80.44</v>
      </c>
      <c r="I92" s="2">
        <v>236.71</v>
      </c>
      <c r="J92" s="2">
        <v>162.46</v>
      </c>
      <c r="K92" s="2">
        <v>435.82</v>
      </c>
      <c r="L92" s="2">
        <v>100.07</v>
      </c>
      <c r="M92" s="2">
        <v>252.68</v>
      </c>
      <c r="N92" s="10">
        <f>SUM(B92:M92)</f>
        <v>3375.0700000000006</v>
      </c>
      <c r="O92" s="2">
        <v>262.88</v>
      </c>
      <c r="P92" s="2">
        <v>224.6</v>
      </c>
      <c r="Q92" s="10">
        <f>SUM(O92:P92)</f>
        <v>487.48</v>
      </c>
      <c r="R92" s="5" t="s">
        <v>123</v>
      </c>
      <c r="S92" s="4" t="s">
        <v>122</v>
      </c>
    </row>
    <row r="93" spans="1:19" ht="38.25" x14ac:dyDescent="0.2">
      <c r="A93" s="9" t="s">
        <v>120</v>
      </c>
      <c r="B93" s="2">
        <v>7026.5</v>
      </c>
      <c r="C93" s="2">
        <v>1737.02</v>
      </c>
      <c r="D93" s="2">
        <v>4203.07</v>
      </c>
      <c r="E93" s="2">
        <v>2779.5</v>
      </c>
      <c r="F93" s="2">
        <v>6959.5</v>
      </c>
      <c r="G93" s="2">
        <v>7767.34</v>
      </c>
      <c r="H93" s="2">
        <v>4012.88</v>
      </c>
      <c r="I93" s="2">
        <v>2337.61</v>
      </c>
      <c r="J93" s="2">
        <v>4772.96</v>
      </c>
      <c r="K93" s="2">
        <v>5799.51</v>
      </c>
      <c r="L93" s="2">
        <v>1857.51</v>
      </c>
      <c r="M93" s="2">
        <v>5885.73</v>
      </c>
      <c r="N93" s="10">
        <f>SUM(B93:M93)</f>
        <v>55139.130000000005</v>
      </c>
      <c r="O93" s="2">
        <v>3766.8</v>
      </c>
      <c r="P93" s="2">
        <v>5604.66</v>
      </c>
      <c r="Q93" s="10">
        <f>SUM(O93:P93)</f>
        <v>9371.4599999999991</v>
      </c>
      <c r="R93" s="5" t="s">
        <v>123</v>
      </c>
      <c r="S93" s="4" t="s">
        <v>122</v>
      </c>
    </row>
    <row r="94" spans="1:19" s="12" customFormat="1" ht="21.75" customHeight="1" x14ac:dyDescent="0.2">
      <c r="A94" s="13" t="s">
        <v>121</v>
      </c>
      <c r="B94" s="14">
        <f>SUM(B3:B93)</f>
        <v>352557.69999999995</v>
      </c>
      <c r="C94" s="14">
        <f t="shared" ref="C94:M94" si="14">SUM(C3:C93)</f>
        <v>399853.1100000001</v>
      </c>
      <c r="D94" s="14">
        <f t="shared" si="14"/>
        <v>364840.00000000023</v>
      </c>
      <c r="E94" s="14">
        <f t="shared" si="14"/>
        <v>385342.71</v>
      </c>
      <c r="F94" s="14">
        <f t="shared" si="14"/>
        <v>340408.82999999996</v>
      </c>
      <c r="G94" s="14">
        <f t="shared" si="14"/>
        <v>360514.95</v>
      </c>
      <c r="H94" s="14">
        <f t="shared" si="14"/>
        <v>274271.03000000003</v>
      </c>
      <c r="I94" s="14">
        <f t="shared" si="14"/>
        <v>251287.74999999983</v>
      </c>
      <c r="J94" s="14">
        <f t="shared" si="14"/>
        <v>250450.09999999992</v>
      </c>
      <c r="K94" s="14">
        <f t="shared" si="14"/>
        <v>351321.77000000008</v>
      </c>
      <c r="L94" s="14">
        <f t="shared" si="14"/>
        <v>352818.58000000019</v>
      </c>
      <c r="M94" s="14">
        <f t="shared" si="14"/>
        <v>511522.57000000007</v>
      </c>
      <c r="N94" s="15">
        <f>SUM(B94:M94)</f>
        <v>4195189.1000000006</v>
      </c>
      <c r="O94" s="14">
        <f t="shared" ref="O94:P94" si="15">SUM(O3:O93)</f>
        <v>283709.44</v>
      </c>
      <c r="P94" s="14">
        <f t="shared" si="15"/>
        <v>401277.06999999972</v>
      </c>
      <c r="Q94" s="15">
        <f>SUM(O94:P94)</f>
        <v>684986.50999999978</v>
      </c>
      <c r="R94" s="16"/>
      <c r="S94" s="17"/>
    </row>
  </sheetData>
  <mergeCells count="7">
    <mergeCell ref="A1:A2"/>
    <mergeCell ref="S1:S2"/>
    <mergeCell ref="B1:M1"/>
    <mergeCell ref="O1:P1"/>
    <mergeCell ref="Q1:Q2"/>
    <mergeCell ref="R1:R2"/>
    <mergeCell ref="N1:N2"/>
  </mergeCells>
  <printOptions horizontalCentered="1"/>
  <pageMargins left="0.19685039370078741" right="0.19685039370078741" top="1.0236220472440944" bottom="0.74803149606299213" header="0.59055118110236227" footer="0.31496062992125984"/>
  <pageSetup paperSize="9" scale="60" orientation="landscape" r:id="rId1"/>
  <headerFooter>
    <oddHeader xml:space="preserve">&amp;C&amp;"Arial,Pogrubiony"&amp;16Informacja o poniesionych wydatkach na energię elektryczną w okresie od 1 stycznia 2018 roku do 28 lutego 2019 roku przez jednostki budżetowe miasta Opola                                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Baraniewicz</dc:creator>
  <cp:lastModifiedBy>Teresa Muc</cp:lastModifiedBy>
  <cp:lastPrinted>2019-05-29T13:35:21Z</cp:lastPrinted>
  <dcterms:created xsi:type="dcterms:W3CDTF">2017-11-16T07:22:28Z</dcterms:created>
  <dcterms:modified xsi:type="dcterms:W3CDTF">2019-06-03T10:58:02Z</dcterms:modified>
</cp:coreProperties>
</file>